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3395" windowHeight="10290"/>
  </bookViews>
  <sheets>
    <sheet name="#1" sheetId="1" r:id="rId1"/>
    <sheet name="#2" sheetId="2" r:id="rId2"/>
    <sheet name="#3" sheetId="3" r:id="rId3"/>
  </sheets>
  <definedNames>
    <definedName name="solver_adj" localSheetId="0" hidden="1">'#1'!$H$17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'#1'!$I$21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45" i="1" l="1"/>
  <c r="C44" i="1"/>
  <c r="H22" i="1"/>
  <c r="H18" i="1"/>
  <c r="H19" i="1"/>
  <c r="H20" i="1"/>
  <c r="H21" i="1"/>
  <c r="C36" i="1" l="1"/>
  <c r="I15" i="1"/>
  <c r="F16" i="1" s="1"/>
  <c r="G16" i="1" l="1"/>
  <c r="I16" i="1"/>
  <c r="C31" i="2"/>
  <c r="C30" i="2"/>
  <c r="C25" i="2"/>
  <c r="C24" i="2"/>
  <c r="C28" i="2" s="1"/>
  <c r="C36" i="2"/>
  <c r="C17" i="2"/>
  <c r="C24" i="3"/>
  <c r="C20" i="3"/>
  <c r="C16" i="3"/>
  <c r="C12" i="3"/>
  <c r="C29" i="1" l="1"/>
  <c r="F17" i="1"/>
  <c r="G17" i="1" s="1"/>
  <c r="I17" i="1" s="1"/>
  <c r="F18" i="1" s="1"/>
  <c r="C27" i="2"/>
  <c r="G18" i="1" l="1"/>
  <c r="I18" i="1" s="1"/>
  <c r="F19" i="1" s="1"/>
  <c r="G19" i="1" l="1"/>
  <c r="I19" i="1" s="1"/>
  <c r="F20" i="1" s="1"/>
  <c r="G20" i="1" l="1"/>
  <c r="I20" i="1" s="1"/>
  <c r="F21" i="1" s="1"/>
  <c r="F22" i="1" s="1"/>
  <c r="G21" i="1" l="1"/>
  <c r="I21" i="1" s="1"/>
</calcChain>
</file>

<file path=xl/sharedStrings.xml><?xml version="1.0" encoding="utf-8"?>
<sst xmlns="http://schemas.openxmlformats.org/spreadsheetml/2006/main" count="98" uniqueCount="81">
  <si>
    <t>A midcareer professional couple is interested in purchasing a new home costing $750,000. They can</t>
  </si>
  <si>
    <t xml:space="preserve">afford a 20 percent, or $150,000, down payment, leaving $600,000 to be borrowed, a loan in the </t>
  </si>
  <si>
    <t>"jumbo" category. They prefer to have a conventional loan, and one lender has offered a 30-year</t>
  </si>
  <si>
    <t>loan at 6.9932 percent with no points and no other closing costs.</t>
  </si>
  <si>
    <t>a)</t>
  </si>
  <si>
    <t>What is the amount of the monthly payment?</t>
  </si>
  <si>
    <t>A</t>
  </si>
  <si>
    <t>i</t>
  </si>
  <si>
    <t>n</t>
  </si>
  <si>
    <t>P</t>
  </si>
  <si>
    <t>&lt; =PMT(C6/12,C7,-C8)</t>
  </si>
  <si>
    <t>b)</t>
  </si>
  <si>
    <t>If, immediately after the one hundred twentieth payment (10 years), the professional couple decides to sell the house, what will be the unpaid balance on the loan?</t>
  </si>
  <si>
    <r>
      <t>P</t>
    </r>
    <r>
      <rPr>
        <vertAlign val="subscript"/>
        <sz val="11"/>
        <color theme="1"/>
        <rFont val="Calibri"/>
        <family val="2"/>
        <scheme val="minor"/>
      </rPr>
      <t>120</t>
    </r>
  </si>
  <si>
    <t>&lt; =PV(C6/12,(C7-120),-C12)</t>
  </si>
  <si>
    <t>c)</t>
  </si>
  <si>
    <t>Determine the effective annual interest rate for the loan</t>
  </si>
  <si>
    <r>
      <t>i</t>
    </r>
    <r>
      <rPr>
        <vertAlign val="subscript"/>
        <sz val="11"/>
        <color theme="1"/>
        <rFont val="Calibri"/>
        <family val="2"/>
        <scheme val="minor"/>
      </rPr>
      <t>eff</t>
    </r>
  </si>
  <si>
    <t>&lt; =(1+C6/12)^12-1</t>
  </si>
  <si>
    <t>d)</t>
  </si>
  <si>
    <t>Determine the APR</t>
  </si>
  <si>
    <t>APR</t>
  </si>
  <si>
    <t>This is simply the interest on the loan because there are no points or closing costs</t>
  </si>
  <si>
    <t>A house is to be purchased for $270,000 with a 5 percent down payment, thereby financing $256,500</t>
  </si>
  <si>
    <t xml:space="preserve">with a home loan and mortgage. There are 2 points assessed, and there are additional closing charges </t>
  </si>
  <si>
    <t>of $3,500, with both points and additional charges being included in the loan. A conventional 30-year</t>
  </si>
  <si>
    <t>loan is used at 7.5 percent, resulting in monthly payments of $1,853.83. Which of the following statements is false?</t>
  </si>
  <si>
    <t xml:space="preserve">(a) </t>
  </si>
  <si>
    <t>The loan will be figured on a total of $265,130 borrowed</t>
  </si>
  <si>
    <t>(b)</t>
  </si>
  <si>
    <t>There can (unfortunately) be multiple methods of computing the APR (annual percentage rate) on</t>
  </si>
  <si>
    <t>such a loan, yielding (usually slightly) different answers.</t>
  </si>
  <si>
    <t>The effective interest rate will exceed 7.5 percent</t>
  </si>
  <si>
    <t>(d)</t>
  </si>
  <si>
    <t>(c )</t>
  </si>
  <si>
    <t>The APR will be less than 7.5 percent</t>
  </si>
  <si>
    <t>Solution</t>
  </si>
  <si>
    <t>(a)</t>
  </si>
  <si>
    <t>&lt; =256500+256500*(0.02)+3500</t>
  </si>
  <si>
    <t>monthly payments indicates monthly compounding</t>
  </si>
  <si>
    <t>&lt; =(1+7.5%/12)^12-1</t>
  </si>
  <si>
    <t xml:space="preserve">Two examples are the additive and subtractive approach. Also, online calculators can provide even different percentages </t>
  </si>
  <si>
    <t>than the additive and subtractive approach</t>
  </si>
  <si>
    <r>
      <t>APR</t>
    </r>
    <r>
      <rPr>
        <vertAlign val="subscript"/>
        <sz val="11"/>
        <color theme="1"/>
        <rFont val="Calibri"/>
        <family val="2"/>
        <scheme val="minor"/>
      </rPr>
      <t>add</t>
    </r>
  </si>
  <si>
    <t>i%</t>
  </si>
  <si>
    <t>C</t>
  </si>
  <si>
    <r>
      <t>A</t>
    </r>
    <r>
      <rPr>
        <vertAlign val="subscript"/>
        <sz val="11"/>
        <color theme="1"/>
        <rFont val="Calibri"/>
        <family val="2"/>
        <scheme val="minor"/>
      </rPr>
      <t>add</t>
    </r>
  </si>
  <si>
    <r>
      <t>A</t>
    </r>
    <r>
      <rPr>
        <vertAlign val="subscript"/>
        <sz val="11"/>
        <color theme="1"/>
        <rFont val="Calibri"/>
        <family val="2"/>
        <scheme val="minor"/>
      </rPr>
      <t>sub</t>
    </r>
  </si>
  <si>
    <r>
      <t>APR</t>
    </r>
    <r>
      <rPr>
        <vertAlign val="subscript"/>
        <sz val="11"/>
        <color theme="1"/>
        <rFont val="Calibri"/>
        <family val="2"/>
        <scheme val="minor"/>
      </rPr>
      <t>sub</t>
    </r>
  </si>
  <si>
    <t>can be seen in part (b)</t>
  </si>
  <si>
    <t>Cash Flow Diagrams and Compounded Interest: You decide to take out a loan for $10,000 at an</t>
  </si>
  <si>
    <t>annual interest rate of 10% with a loan origination fee of $1,000 (treat this like a closing cost). Your</t>
  </si>
  <si>
    <t>objective in this problem is to determine the amount of the annual payment required to pay this loan</t>
  </si>
  <si>
    <t>off in three years assuming the first payment is made at the end of the FIRSt year, and all subsequent</t>
  </si>
  <si>
    <t>or every six months), but the first payment occurs at the end of the FIRST year and every six months</t>
  </si>
  <si>
    <t>after that.</t>
  </si>
  <si>
    <t>Create a table that shows the amount of interest accrued each period, the amount of each payment</t>
  </si>
  <si>
    <t xml:space="preserve">(starting at the end of the FIRST year), and the remaining balance. Do this manually in Excel and copy </t>
  </si>
  <si>
    <t>your results to the exam page. Manually adjust the payment so that the balance is close to zero at the end</t>
  </si>
  <si>
    <t>of the three year period. Draw the corresponding cash flow diagram</t>
  </si>
  <si>
    <t>Next, determine the amount of the semiannual payment using either Excel functions, equations, tables,</t>
  </si>
  <si>
    <t>etc. Demonstrate that this result matches part (a)</t>
  </si>
  <si>
    <t>Compute the effective annual interest rate of this loan. Explain your computation and show, based on</t>
  </si>
  <si>
    <t>the table in (a) that it makes sense.</t>
  </si>
  <si>
    <t>Compute the present value of this loan using a TVOM factor of 5%. Justify your answer.</t>
  </si>
  <si>
    <t>payments are the same amount (equal payments). You will make semiannual payments (two per year,</t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</si>
  <si>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</si>
  <si>
    <t>EOY</t>
  </si>
  <si>
    <t>Interest Accrued</t>
  </si>
  <si>
    <t>Total Owed</t>
  </si>
  <si>
    <t>Total Payment</t>
  </si>
  <si>
    <t>Owed After Payment</t>
  </si>
  <si>
    <t>Manually adjust H17 to make I21 = 0, but then used solver to get the most precise answer.</t>
  </si>
  <si>
    <t>C32 equals the equal payment values in H17:H21</t>
  </si>
  <si>
    <t>i (semi)</t>
  </si>
  <si>
    <t>&lt; =PMT(C15/2,5,-I16)</t>
  </si>
  <si>
    <t>SUM</t>
  </si>
  <si>
    <t>&lt; =(1+10%/2)^2-1</t>
  </si>
  <si>
    <t>because the interest is applied semiannually, the effective interest is greater than the 10% annual interest.</t>
  </si>
  <si>
    <t>using NPV</t>
  </si>
  <si>
    <t>using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</si>
</sst>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0" fontId="0" fillId="0" borderId="0" xfId="0" applyNumberFormat="1"/>
    <xf numFmtId="6" fontId="0" fillId="0" borderId="0" xfId="0" applyNumberFormat="1"/>
    <xf numFmtId="8" fontId="0" fillId="0" borderId="0" xfId="0" applyNumberFormat="1"/>
    <xf numFmtId="164" fontId="0" fillId="0" borderId="0" xfId="0" applyNumberFormat="1"/>
    <xf numFmtId="8" fontId="1" fillId="2" borderId="0" xfId="0" applyNumberFormat="1" applyFont="1" applyFill="1"/>
    <xf numFmtId="10" fontId="1" fillId="2" borderId="0" xfId="0" applyNumberFormat="1" applyFont="1" applyFill="1"/>
    <xf numFmtId="164" fontId="1" fillId="2" borderId="0" xfId="0" applyNumberFormat="1" applyFont="1" applyFill="1"/>
    <xf numFmtId="2" fontId="0" fillId="0" borderId="0" xfId="0" applyNumberFormat="1"/>
    <xf numFmtId="0" fontId="3" fillId="0" borderId="0" xfId="0" applyFont="1"/>
    <xf numFmtId="3" fontId="0" fillId="0" borderId="0" xfId="0" applyNumberFormat="1"/>
    <xf numFmtId="0" fontId="1" fillId="2" borderId="0" xfId="0" applyFont="1" applyFill="1"/>
    <xf numFmtId="164" fontId="1" fillId="3" borderId="0" xfId="0" applyNumberFormat="1" applyFont="1" applyFill="1"/>
    <xf numFmtId="9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13" workbookViewId="0">
      <selection activeCell="H48" sqref="H48"/>
    </sheetView>
  </sheetViews>
  <sheetFormatPr defaultRowHeight="15" x14ac:dyDescent="0.25"/>
  <cols>
    <col min="3" max="3" width="11.5703125" bestFit="1" customWidth="1"/>
    <col min="6" max="6" width="15.7109375" bestFit="1" customWidth="1"/>
    <col min="7" max="7" width="11.85546875" bestFit="1" customWidth="1"/>
    <col min="8" max="8" width="16.42578125" bestFit="1" customWidth="1"/>
    <col min="9" max="9" width="17.28515625" bestFit="1" customWidth="1"/>
    <col min="10" max="10" width="13.85546875" bestFit="1" customWidth="1"/>
    <col min="11" max="11" width="19.85546875" bestFit="1" customWidth="1"/>
  </cols>
  <sheetData>
    <row r="1" spans="1:20" x14ac:dyDescent="0.25">
      <c r="A1" t="s">
        <v>50</v>
      </c>
    </row>
    <row r="2" spans="1:20" x14ac:dyDescent="0.25">
      <c r="A2" t="s">
        <v>51</v>
      </c>
    </row>
    <row r="3" spans="1:20" x14ac:dyDescent="0.25">
      <c r="A3" t="s">
        <v>52</v>
      </c>
    </row>
    <row r="4" spans="1:20" x14ac:dyDescent="0.25">
      <c r="A4" t="s">
        <v>53</v>
      </c>
    </row>
    <row r="5" spans="1:20" x14ac:dyDescent="0.25">
      <c r="A5" t="s">
        <v>65</v>
      </c>
    </row>
    <row r="6" spans="1:20" x14ac:dyDescent="0.25">
      <c r="A6" t="s">
        <v>54</v>
      </c>
    </row>
    <row r="7" spans="1:20" x14ac:dyDescent="0.25">
      <c r="A7" t="s">
        <v>55</v>
      </c>
    </row>
    <row r="9" spans="1:20" x14ac:dyDescent="0.25">
      <c r="A9" t="s">
        <v>37</v>
      </c>
      <c r="B9" t="s">
        <v>56</v>
      </c>
    </row>
    <row r="10" spans="1:20" x14ac:dyDescent="0.25">
      <c r="B10" t="s">
        <v>57</v>
      </c>
    </row>
    <row r="11" spans="1:20" x14ac:dyDescent="0.25">
      <c r="B11" t="s">
        <v>58</v>
      </c>
    </row>
    <row r="12" spans="1:20" x14ac:dyDescent="0.25">
      <c r="B12" t="s">
        <v>59</v>
      </c>
      <c r="N12" s="15"/>
      <c r="O12" s="15"/>
      <c r="P12" s="15"/>
      <c r="Q12" s="15"/>
      <c r="R12" s="15"/>
      <c r="S12" s="15"/>
      <c r="T12" s="15"/>
    </row>
    <row r="13" spans="1:20" x14ac:dyDescent="0.25">
      <c r="N13" s="15"/>
      <c r="O13" s="15"/>
      <c r="P13" s="15"/>
      <c r="Q13" s="15"/>
      <c r="R13" s="15"/>
      <c r="S13" s="15"/>
      <c r="T13" s="15"/>
    </row>
    <row r="14" spans="1:20" x14ac:dyDescent="0.25">
      <c r="B14" t="s">
        <v>9</v>
      </c>
      <c r="C14" s="2">
        <v>10000</v>
      </c>
      <c r="E14" t="s">
        <v>67</v>
      </c>
      <c r="F14" t="s">
        <v>68</v>
      </c>
      <c r="G14" t="s">
        <v>69</v>
      </c>
      <c r="H14" t="s">
        <v>70</v>
      </c>
      <c r="I14" t="s">
        <v>71</v>
      </c>
      <c r="N14" s="15"/>
      <c r="O14" s="15"/>
      <c r="P14" s="15"/>
      <c r="Q14" s="15"/>
      <c r="R14" s="15"/>
      <c r="S14" s="15"/>
      <c r="T14" s="15"/>
    </row>
    <row r="15" spans="1:20" x14ac:dyDescent="0.25">
      <c r="B15" t="s">
        <v>7</v>
      </c>
      <c r="C15" s="13">
        <v>0.1</v>
      </c>
      <c r="E15">
        <v>0</v>
      </c>
      <c r="I15" s="2">
        <f>$C$14+$C$17</f>
        <v>11000</v>
      </c>
    </row>
    <row r="16" spans="1:20" x14ac:dyDescent="0.25">
      <c r="B16" t="s">
        <v>74</v>
      </c>
      <c r="C16" s="13">
        <v>0.05</v>
      </c>
      <c r="E16">
        <v>1</v>
      </c>
      <c r="F16" s="2">
        <f>I15*$C$16</f>
        <v>550</v>
      </c>
      <c r="G16" s="2">
        <f t="shared" ref="G16:G21" si="0">I15+F16</f>
        <v>11550</v>
      </c>
      <c r="H16">
        <v>0</v>
      </c>
      <c r="I16" s="2">
        <f t="shared" ref="I16:I21" si="1">G16-H16</f>
        <v>11550</v>
      </c>
    </row>
    <row r="17" spans="1:11" ht="18" x14ac:dyDescent="0.35">
      <c r="B17" s="14" t="s">
        <v>66</v>
      </c>
      <c r="C17" s="2">
        <v>1000</v>
      </c>
      <c r="E17">
        <v>2</v>
      </c>
      <c r="F17" s="2">
        <f t="shared" ref="F17:F21" si="2">I16*$C$16</f>
        <v>577.5</v>
      </c>
      <c r="G17" s="2">
        <f t="shared" si="0"/>
        <v>12127.5</v>
      </c>
      <c r="H17" s="3">
        <v>2667.7589183815171</v>
      </c>
      <c r="I17" s="2">
        <f t="shared" si="1"/>
        <v>9459.741081618482</v>
      </c>
    </row>
    <row r="18" spans="1:11" x14ac:dyDescent="0.25">
      <c r="E18">
        <v>3</v>
      </c>
      <c r="F18" s="2">
        <f t="shared" si="2"/>
        <v>472.98705408092411</v>
      </c>
      <c r="G18" s="2">
        <f t="shared" si="0"/>
        <v>9932.7281356994063</v>
      </c>
      <c r="H18" s="3">
        <f>H17</f>
        <v>2667.7589183815171</v>
      </c>
      <c r="I18" s="2">
        <f t="shared" si="1"/>
        <v>7264.9692173178892</v>
      </c>
    </row>
    <row r="19" spans="1:11" x14ac:dyDescent="0.25">
      <c r="E19">
        <v>4</v>
      </c>
      <c r="F19" s="2">
        <f t="shared" si="2"/>
        <v>363.24846086589446</v>
      </c>
      <c r="G19" s="2">
        <f t="shared" si="0"/>
        <v>7628.2176781837834</v>
      </c>
      <c r="H19" s="3">
        <f t="shared" ref="H19:H21" si="3">H18</f>
        <v>2667.7589183815171</v>
      </c>
      <c r="I19" s="2">
        <f t="shared" si="1"/>
        <v>4960.4587598022663</v>
      </c>
    </row>
    <row r="20" spans="1:11" x14ac:dyDescent="0.25">
      <c r="E20">
        <v>5</v>
      </c>
      <c r="F20" s="2">
        <f t="shared" si="2"/>
        <v>248.02293799011332</v>
      </c>
      <c r="G20" s="2">
        <f t="shared" si="0"/>
        <v>5208.4816977923792</v>
      </c>
      <c r="H20" s="3">
        <f t="shared" si="3"/>
        <v>2667.7589183815171</v>
      </c>
      <c r="I20" s="2">
        <f t="shared" si="1"/>
        <v>2540.7227794108621</v>
      </c>
    </row>
    <row r="21" spans="1:11" x14ac:dyDescent="0.25">
      <c r="E21">
        <v>6</v>
      </c>
      <c r="F21" s="2">
        <f t="shared" si="2"/>
        <v>127.03613897054311</v>
      </c>
      <c r="G21" s="2">
        <f t="shared" si="0"/>
        <v>2667.7589183814052</v>
      </c>
      <c r="H21" s="3">
        <f t="shared" si="3"/>
        <v>2667.7589183815171</v>
      </c>
      <c r="I21" s="2">
        <f t="shared" si="1"/>
        <v>-1.1186784831807017E-10</v>
      </c>
    </row>
    <row r="22" spans="1:11" x14ac:dyDescent="0.25">
      <c r="E22" t="s">
        <v>76</v>
      </c>
      <c r="F22" s="3">
        <f>SUM(F16:F21)</f>
        <v>2338.794591907475</v>
      </c>
      <c r="H22" s="3">
        <f>SUM(H16:H21)</f>
        <v>13338.794591907586</v>
      </c>
    </row>
    <row r="23" spans="1:11" x14ac:dyDescent="0.25">
      <c r="K23" s="3"/>
    </row>
    <row r="24" spans="1:11" x14ac:dyDescent="0.25">
      <c r="B24" t="s">
        <v>72</v>
      </c>
      <c r="K24" s="3"/>
    </row>
    <row r="25" spans="1:11" x14ac:dyDescent="0.25">
      <c r="K25" s="3"/>
    </row>
    <row r="26" spans="1:11" x14ac:dyDescent="0.25">
      <c r="A26" t="s">
        <v>29</v>
      </c>
      <c r="B26" t="s">
        <v>60</v>
      </c>
      <c r="K26" s="3"/>
    </row>
    <row r="27" spans="1:11" x14ac:dyDescent="0.25">
      <c r="B27" t="s">
        <v>61</v>
      </c>
      <c r="K27" s="3"/>
    </row>
    <row r="28" spans="1:11" x14ac:dyDescent="0.25">
      <c r="K28" s="3"/>
    </row>
    <row r="29" spans="1:11" x14ac:dyDescent="0.25">
      <c r="B29" t="s">
        <v>6</v>
      </c>
      <c r="C29" s="3">
        <f>PMT(C15/2,5,-I16)</f>
        <v>2667.7589183814966</v>
      </c>
      <c r="D29" t="s">
        <v>75</v>
      </c>
    </row>
    <row r="31" spans="1:11" x14ac:dyDescent="0.25">
      <c r="B31" t="s">
        <v>73</v>
      </c>
    </row>
    <row r="33" spans="1:4" x14ac:dyDescent="0.25">
      <c r="A33" t="s">
        <v>34</v>
      </c>
      <c r="B33" t="s">
        <v>62</v>
      </c>
    </row>
    <row r="34" spans="1:4" x14ac:dyDescent="0.25">
      <c r="B34" t="s">
        <v>63</v>
      </c>
    </row>
    <row r="36" spans="1:4" ht="18" x14ac:dyDescent="0.35">
      <c r="B36" t="s">
        <v>17</v>
      </c>
      <c r="C36" s="1">
        <f>(1+10%/2)^2-1</f>
        <v>0.10250000000000004</v>
      </c>
      <c r="D36" t="s">
        <v>77</v>
      </c>
    </row>
    <row r="39" spans="1:4" x14ac:dyDescent="0.25">
      <c r="C39" t="s">
        <v>78</v>
      </c>
    </row>
    <row r="42" spans="1:4" x14ac:dyDescent="0.25">
      <c r="A42" t="s">
        <v>33</v>
      </c>
      <c r="B42" t="s">
        <v>64</v>
      </c>
    </row>
    <row r="44" spans="1:4" x14ac:dyDescent="0.25">
      <c r="B44" t="s">
        <v>9</v>
      </c>
      <c r="C44" s="3">
        <f>NPV(5%/2,H16:H21)</f>
        <v>12091.658929228724</v>
      </c>
      <c r="D44" t="s">
        <v>79</v>
      </c>
    </row>
    <row r="45" spans="1:4" x14ac:dyDescent="0.25">
      <c r="B45" t="s">
        <v>9</v>
      </c>
      <c r="C45" s="3">
        <f>PV(5%/2,6,,-H22)</f>
        <v>11502.00077229284</v>
      </c>
      <c r="D45" t="s">
        <v>80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I7" sqref="I7"/>
    </sheetView>
  </sheetViews>
  <sheetFormatPr defaultRowHeight="15" x14ac:dyDescent="0.25"/>
  <cols>
    <col min="3" max="3" width="9.85546875" bestFit="1" customWidth="1"/>
    <col min="5" max="5" width="11.85546875" bestFit="1" customWidth="1"/>
  </cols>
  <sheetData>
    <row r="1" spans="1:2" x14ac:dyDescent="0.25">
      <c r="A1" t="s">
        <v>23</v>
      </c>
    </row>
    <row r="2" spans="1:2" x14ac:dyDescent="0.25">
      <c r="A2" t="s">
        <v>24</v>
      </c>
    </row>
    <row r="3" spans="1:2" x14ac:dyDescent="0.25">
      <c r="A3" t="s">
        <v>25</v>
      </c>
    </row>
    <row r="4" spans="1:2" x14ac:dyDescent="0.25">
      <c r="A4" t="s">
        <v>26</v>
      </c>
    </row>
    <row r="6" spans="1:2" x14ac:dyDescent="0.25">
      <c r="A6" t="s">
        <v>27</v>
      </c>
      <c r="B6" t="s">
        <v>28</v>
      </c>
    </row>
    <row r="7" spans="1:2" x14ac:dyDescent="0.25">
      <c r="A7" t="s">
        <v>29</v>
      </c>
      <c r="B7" t="s">
        <v>30</v>
      </c>
    </row>
    <row r="8" spans="1:2" x14ac:dyDescent="0.25">
      <c r="B8" t="s">
        <v>31</v>
      </c>
    </row>
    <row r="9" spans="1:2" x14ac:dyDescent="0.25">
      <c r="A9" s="8" t="s">
        <v>34</v>
      </c>
      <c r="B9" t="s">
        <v>32</v>
      </c>
    </row>
    <row r="10" spans="1:2" x14ac:dyDescent="0.25">
      <c r="A10" t="s">
        <v>33</v>
      </c>
      <c r="B10" t="s">
        <v>35</v>
      </c>
    </row>
    <row r="13" spans="1:2" x14ac:dyDescent="0.25">
      <c r="A13" s="9" t="s">
        <v>36</v>
      </c>
    </row>
    <row r="15" spans="1:2" x14ac:dyDescent="0.25">
      <c r="A15" t="s">
        <v>37</v>
      </c>
      <c r="B15" t="b">
        <v>1</v>
      </c>
    </row>
    <row r="17" spans="1:5" x14ac:dyDescent="0.25">
      <c r="B17" s="10" t="s">
        <v>9</v>
      </c>
      <c r="C17" s="11">
        <f>256500+256500*(0.02)+3500</f>
        <v>265130</v>
      </c>
      <c r="D17" t="s">
        <v>38</v>
      </c>
    </row>
    <row r="19" spans="1:5" x14ac:dyDescent="0.25">
      <c r="A19" t="s">
        <v>29</v>
      </c>
      <c r="B19" t="b">
        <v>1</v>
      </c>
      <c r="C19" t="s">
        <v>41</v>
      </c>
    </row>
    <row r="20" spans="1:5" x14ac:dyDescent="0.25">
      <c r="C20" t="s">
        <v>42</v>
      </c>
    </row>
    <row r="22" spans="1:5" x14ac:dyDescent="0.25">
      <c r="B22" t="s">
        <v>9</v>
      </c>
      <c r="C22" s="2">
        <v>256500</v>
      </c>
      <c r="E22" s="3"/>
    </row>
    <row r="23" spans="1:5" x14ac:dyDescent="0.25">
      <c r="B23" t="s">
        <v>44</v>
      </c>
      <c r="C23" s="1">
        <v>7.4999999999999997E-2</v>
      </c>
    </row>
    <row r="24" spans="1:5" x14ac:dyDescent="0.25">
      <c r="B24" t="s">
        <v>8</v>
      </c>
      <c r="C24">
        <f>30*12</f>
        <v>360</v>
      </c>
    </row>
    <row r="25" spans="1:5" x14ac:dyDescent="0.25">
      <c r="B25" t="s">
        <v>45</v>
      </c>
      <c r="C25" s="3">
        <f>C22*0.02+3500</f>
        <v>8630</v>
      </c>
    </row>
    <row r="27" spans="1:5" ht="18" x14ac:dyDescent="0.35">
      <c r="B27" t="s">
        <v>46</v>
      </c>
      <c r="C27" s="3">
        <f>PMT(C23/12,C24,-(C22+C25))</f>
        <v>1853.8274265259834</v>
      </c>
    </row>
    <row r="28" spans="1:5" ht="18" x14ac:dyDescent="0.35">
      <c r="B28" t="s">
        <v>47</v>
      </c>
      <c r="C28" s="3">
        <f>PMT(C23/12,C24,-C22)</f>
        <v>1793.4852144378785</v>
      </c>
    </row>
    <row r="30" spans="1:5" ht="18" x14ac:dyDescent="0.35">
      <c r="B30" t="s">
        <v>43</v>
      </c>
      <c r="C30" s="7">
        <f>RATE(C24,-C27,C22)*12</f>
        <v>7.8414165810662712E-2</v>
      </c>
    </row>
    <row r="31" spans="1:5" ht="18" x14ac:dyDescent="0.35">
      <c r="B31" t="s">
        <v>48</v>
      </c>
      <c r="C31" s="7">
        <f>RATE(C24,-C28,(C22-C25))*12</f>
        <v>7.8532284972739119E-2</v>
      </c>
    </row>
    <row r="34" spans="1:4" x14ac:dyDescent="0.25">
      <c r="A34" t="s">
        <v>34</v>
      </c>
      <c r="B34" t="b">
        <v>1</v>
      </c>
      <c r="C34" t="s">
        <v>39</v>
      </c>
    </row>
    <row r="36" spans="1:4" ht="18" x14ac:dyDescent="0.35">
      <c r="B36" t="s">
        <v>17</v>
      </c>
      <c r="C36" s="6">
        <f>(1+7.5%/12)^12-1</f>
        <v>7.7632598856030688E-2</v>
      </c>
      <c r="D36" t="s">
        <v>40</v>
      </c>
    </row>
    <row r="38" spans="1:4" x14ac:dyDescent="0.25">
      <c r="A38" t="s">
        <v>33</v>
      </c>
      <c r="B38" t="b">
        <v>0</v>
      </c>
      <c r="C38" t="s">
        <v>49</v>
      </c>
    </row>
    <row r="40" spans="1:4" x14ac:dyDescent="0.25">
      <c r="C40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4" sqref="D24"/>
    </sheetView>
  </sheetViews>
  <sheetFormatPr defaultRowHeight="15" x14ac:dyDescent="0.25"/>
  <cols>
    <col min="3" max="3" width="11.85546875" bestFit="1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4" spans="1:4" x14ac:dyDescent="0.25">
      <c r="A4" t="s">
        <v>3</v>
      </c>
    </row>
    <row r="6" spans="1:4" x14ac:dyDescent="0.25">
      <c r="B6" t="s">
        <v>7</v>
      </c>
      <c r="C6" s="4">
        <v>6.9931999999999994E-2</v>
      </c>
    </row>
    <row r="7" spans="1:4" x14ac:dyDescent="0.25">
      <c r="B7" t="s">
        <v>8</v>
      </c>
      <c r="C7">
        <v>360</v>
      </c>
    </row>
    <row r="8" spans="1:4" x14ac:dyDescent="0.25">
      <c r="B8" t="s">
        <v>9</v>
      </c>
      <c r="C8" s="2">
        <v>600000</v>
      </c>
    </row>
    <row r="10" spans="1:4" x14ac:dyDescent="0.25">
      <c r="A10" t="s">
        <v>4</v>
      </c>
      <c r="B10" t="s">
        <v>5</v>
      </c>
    </row>
    <row r="12" spans="1:4" x14ac:dyDescent="0.25">
      <c r="B12" t="s">
        <v>6</v>
      </c>
      <c r="C12" s="5">
        <f>PMT(C6/12,C7,-C8)</f>
        <v>3989.0752329039396</v>
      </c>
      <c r="D12" t="s">
        <v>10</v>
      </c>
    </row>
    <row r="14" spans="1:4" x14ac:dyDescent="0.25">
      <c r="A14" t="s">
        <v>11</v>
      </c>
      <c r="B14" t="s">
        <v>12</v>
      </c>
    </row>
    <row r="16" spans="1:4" ht="18" x14ac:dyDescent="0.35">
      <c r="B16" t="s">
        <v>13</v>
      </c>
      <c r="C16" s="5">
        <f>PV(C6/12,(C7-120),-C12)</f>
        <v>514791.90976230346</v>
      </c>
      <c r="D16" t="s">
        <v>14</v>
      </c>
    </row>
    <row r="18" spans="1:4" x14ac:dyDescent="0.25">
      <c r="A18" t="s">
        <v>15</v>
      </c>
      <c r="B18" t="s">
        <v>16</v>
      </c>
    </row>
    <row r="20" spans="1:4" ht="18" x14ac:dyDescent="0.35">
      <c r="B20" t="s">
        <v>17</v>
      </c>
      <c r="C20" s="6">
        <f>((1+C6/12)^12-1)</f>
        <v>7.2217590251912211E-2</v>
      </c>
      <c r="D20" t="s">
        <v>18</v>
      </c>
    </row>
    <row r="22" spans="1:4" x14ac:dyDescent="0.25">
      <c r="A22" t="s">
        <v>19</v>
      </c>
      <c r="B22" t="s">
        <v>20</v>
      </c>
    </row>
    <row r="24" spans="1:4" x14ac:dyDescent="0.25">
      <c r="B24" t="s">
        <v>21</v>
      </c>
      <c r="C24" s="7">
        <f>C6</f>
        <v>6.9931999999999994E-2</v>
      </c>
      <c r="D24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#1</vt:lpstr>
      <vt:lpstr>#2</vt:lpstr>
      <vt:lpstr>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</dc:creator>
  <cp:lastModifiedBy>Christopher</cp:lastModifiedBy>
  <dcterms:created xsi:type="dcterms:W3CDTF">2013-02-27T17:36:12Z</dcterms:created>
  <dcterms:modified xsi:type="dcterms:W3CDTF">2013-02-28T03:34:25Z</dcterms:modified>
</cp:coreProperties>
</file>