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117"/>
  <workbookPr showInkAnnotation="0" autoCompressPictures="0"/>
  <bookViews>
    <workbookView xWindow="11080" yWindow="0" windowWidth="25600" windowHeight="15740" tabRatio="500" activeTab="1"/>
  </bookViews>
  <sheets>
    <sheet name="Prob. 1" sheetId="1" r:id="rId1"/>
    <sheet name="Prob. 2" sheetId="2" r:id="rId2"/>
    <sheet name="Prob. 3" sheetId="3" r:id="rId3"/>
  </sheets>
  <definedNames>
    <definedName name="solver_adj" localSheetId="0" hidden="1">'Prob. 1'!$A$67</definedName>
    <definedName name="solver_cvg" localSheetId="0" hidden="1">0.0001</definedName>
    <definedName name="solver_drv" localSheetId="0" hidden="1">1</definedName>
    <definedName name="solver_eng" localSheetId="0" hidden="1">1</definedName>
    <definedName name="solver_itr" localSheetId="0" hidden="1">2147483647</definedName>
    <definedName name="solver_lin" localSheetId="0" hidden="1">2</definedName>
    <definedName name="solver_mip" localSheetId="0" hidden="1">2147483647</definedName>
    <definedName name="solver_mni" localSheetId="0" hidden="1">30</definedName>
    <definedName name="solver_mrt" localSheetId="0" hidden="1">0.075</definedName>
    <definedName name="solver_msl" localSheetId="0" hidden="1">2</definedName>
    <definedName name="solver_neg" localSheetId="0" hidden="1">1</definedName>
    <definedName name="solver_nod" localSheetId="0" hidden="1">2147483647</definedName>
    <definedName name="solver_num" localSheetId="0" hidden="1">0</definedName>
    <definedName name="solver_opt" localSheetId="0" hidden="1">'Prob. 1'!$G$74</definedName>
    <definedName name="solver_pre" localSheetId="0" hidden="1">0.000001</definedName>
    <definedName name="solver_rbv" localSheetId="0" hidden="1">1</definedName>
    <definedName name="solver_rlx" localSheetId="0" hidden="1">2</definedName>
    <definedName name="solver_rsd" localSheetId="0" hidden="1">0</definedName>
    <definedName name="solver_scl" localSheetId="0" hidden="1">1</definedName>
    <definedName name="solver_sho" localSheetId="0" hidden="1">2</definedName>
    <definedName name="solver_ssz" localSheetId="0" hidden="1">100</definedName>
    <definedName name="solver_tim" localSheetId="0" hidden="1">2147483647</definedName>
    <definedName name="solver_tol" localSheetId="0" hidden="1">0.01</definedName>
    <definedName name="solver_typ" localSheetId="0" hidden="1">3</definedName>
    <definedName name="solver_val" localSheetId="0" hidden="1">0</definedName>
    <definedName name="solver_ver" localSheetId="0" hidden="1">2</definedName>
  </definedNames>
  <calcPr calcId="140000"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20" i="2" l="1"/>
  <c r="C19" i="2"/>
  <c r="C15" i="2"/>
  <c r="C17" i="2"/>
  <c r="C16" i="2"/>
  <c r="C10" i="3"/>
  <c r="C28" i="3"/>
  <c r="C30" i="3"/>
  <c r="C24" i="3"/>
  <c r="C22" i="3"/>
  <c r="C19" i="3"/>
  <c r="C8" i="3"/>
  <c r="C17" i="3"/>
  <c r="D14" i="2"/>
  <c r="G9" i="2"/>
  <c r="E9" i="2"/>
  <c r="D9" i="2"/>
  <c r="C9" i="2"/>
  <c r="B9" i="2"/>
  <c r="F64" i="1"/>
  <c r="G76" i="1"/>
  <c r="G67" i="1"/>
  <c r="E68" i="1"/>
  <c r="G68" i="1"/>
  <c r="E69" i="1"/>
  <c r="G69" i="1"/>
  <c r="E70" i="1"/>
  <c r="G70" i="1"/>
  <c r="E71" i="1"/>
  <c r="G71" i="1"/>
  <c r="E72" i="1"/>
  <c r="G72" i="1"/>
  <c r="E73" i="1"/>
  <c r="G73" i="1"/>
  <c r="G74" i="1"/>
  <c r="F70" i="1"/>
  <c r="F71" i="1"/>
  <c r="F72" i="1"/>
  <c r="F73" i="1"/>
  <c r="F74" i="1"/>
  <c r="E74" i="1"/>
  <c r="D69" i="1"/>
  <c r="D70" i="1"/>
  <c r="D71" i="1"/>
  <c r="D72" i="1"/>
  <c r="D73" i="1"/>
  <c r="C58" i="1"/>
  <c r="F62" i="1"/>
  <c r="C55" i="1"/>
  <c r="F47" i="1"/>
  <c r="G45" i="1"/>
  <c r="E46" i="1"/>
  <c r="G46" i="1"/>
  <c r="E47" i="1"/>
  <c r="G47" i="1"/>
  <c r="E48" i="1"/>
  <c r="F48" i="1"/>
  <c r="G48" i="1"/>
  <c r="E49" i="1"/>
  <c r="F49" i="1"/>
  <c r="G49" i="1"/>
  <c r="E50" i="1"/>
  <c r="F50" i="1"/>
  <c r="G50" i="1"/>
  <c r="E51" i="1"/>
  <c r="E52" i="1"/>
  <c r="G29" i="1"/>
  <c r="E30" i="1"/>
  <c r="G30" i="1"/>
  <c r="E31" i="1"/>
  <c r="G31" i="1"/>
  <c r="E32" i="1"/>
  <c r="F32" i="1"/>
  <c r="G32" i="1"/>
  <c r="E33" i="1"/>
  <c r="F33" i="1"/>
  <c r="G33" i="1"/>
  <c r="E34" i="1"/>
  <c r="F34" i="1"/>
  <c r="G34" i="1"/>
  <c r="E35" i="1"/>
  <c r="E42" i="1"/>
  <c r="E53" i="1"/>
  <c r="F51" i="1"/>
  <c r="D47" i="1"/>
  <c r="D48" i="1"/>
  <c r="D49" i="1"/>
  <c r="D50" i="1"/>
  <c r="D51" i="1"/>
  <c r="F37" i="1"/>
  <c r="F35" i="1"/>
  <c r="G35" i="1"/>
  <c r="D31" i="1"/>
  <c r="D32" i="1"/>
  <c r="D33" i="1"/>
  <c r="D34" i="1"/>
  <c r="D35" i="1"/>
  <c r="E29" i="1"/>
  <c r="G16" i="1"/>
  <c r="F24" i="1"/>
  <c r="F18" i="1"/>
  <c r="F19" i="1"/>
  <c r="F20" i="1"/>
  <c r="F21" i="1"/>
  <c r="F22" i="1"/>
  <c r="E17" i="1"/>
  <c r="G17" i="1"/>
  <c r="E18" i="1"/>
  <c r="G18" i="1"/>
  <c r="E19" i="1"/>
  <c r="G19" i="1"/>
  <c r="E20" i="1"/>
  <c r="G20" i="1"/>
  <c r="E21" i="1"/>
  <c r="G21" i="1"/>
  <c r="E22" i="1"/>
  <c r="G22" i="1"/>
  <c r="D18" i="1"/>
  <c r="D19" i="1"/>
  <c r="D20" i="1"/>
  <c r="D21" i="1"/>
  <c r="D22" i="1"/>
  <c r="E16" i="1"/>
  <c r="D6" i="1"/>
  <c r="D7" i="1"/>
  <c r="D8" i="1"/>
  <c r="D9" i="1"/>
  <c r="D10" i="1"/>
  <c r="G4" i="1"/>
  <c r="E5" i="1"/>
  <c r="G5" i="1"/>
  <c r="E6" i="1"/>
  <c r="G6" i="1"/>
  <c r="E7" i="1"/>
  <c r="F7" i="1"/>
  <c r="G7" i="1"/>
  <c r="E8" i="1"/>
  <c r="F8" i="1"/>
  <c r="G8" i="1"/>
  <c r="E9" i="1"/>
  <c r="F9" i="1"/>
  <c r="G9" i="1"/>
  <c r="E10" i="1"/>
  <c r="F10" i="1"/>
  <c r="G10" i="1"/>
  <c r="E4" i="1"/>
  <c r="G51" i="1"/>
</calcChain>
</file>

<file path=xl/sharedStrings.xml><?xml version="1.0" encoding="utf-8"?>
<sst xmlns="http://schemas.openxmlformats.org/spreadsheetml/2006/main" count="118" uniqueCount="81">
  <si>
    <t>(a) Create a table that shows the amount of interest accrued each period, the amount of each payment (starting at the end of the FIRST year), and the remaining balance. Do this manually in Excel and copy your results to the exam page. Manually adjust the payment so that the balance is close to zero at the end of the three-year period. Draw the corresponding cash flow diagram.</t>
  </si>
  <si>
    <t>Principal</t>
  </si>
  <si>
    <t>Fee</t>
  </si>
  <si>
    <t>Interest</t>
  </si>
  <si>
    <t>Pay Period</t>
  </si>
  <si>
    <t>Interest Rate</t>
  </si>
  <si>
    <t>Payment</t>
  </si>
  <si>
    <t>Balance</t>
  </si>
  <si>
    <t>(b) Next, determine the amount of the semiannual payment using either Excel functions, equations, tables, etc. Demonstrate that this result matches part (a).</t>
  </si>
  <si>
    <t>If the first payment was not delayed, we could use the PMT function:</t>
  </si>
  <si>
    <t>Check with the PMT function:</t>
  </si>
  <si>
    <t>But, we delayed the payment by one pay period. There are a few ways to solve this. I will use a direct method that manually accumulates interest for the first period, and then uses PMT for the remaining periods. Let's first apply Solver:</t>
  </si>
  <si>
    <t>(c) Compute the effective annual interest rate of this loan. Explain your computation and show, based on the table in (a) that it makes sense.</t>
  </si>
  <si>
    <t>Because of the delayed payment and the points, this calculation is a little more complicated. We want effective interest, not APR. Do compute the effective interest, we can approach this by calculating the total interest and then determining what the equivalent interest rate would be to generate that amount of interest.</t>
  </si>
  <si>
    <t>Total Interest:</t>
  </si>
  <si>
    <t>So the effective interest rate is:</t>
  </si>
  <si>
    <t>Now, just for kicks, let's rebuild the spreadsheet assuming this was the total interest charged, and iteratively search to find the effective interest rate:</t>
  </si>
  <si>
    <t>We can approximate this effective interest rate by assuming 6 equal payments at a base rate of 10% (on a balance of $11550):</t>
  </si>
  <si>
    <t>Note that the "effective" interest computing using EFFECT is in fact smaller than what we computed manually using the two variable optimization. I accepted either answer.</t>
  </si>
  <si>
    <t>(d) Compute the present value of this loan using a TVOM factor of 5%. Justify your answer.</t>
  </si>
  <si>
    <t>The total payments were:</t>
  </si>
  <si>
    <t>The TVOM is:</t>
  </si>
  <si>
    <t>The Present Value is:</t>
  </si>
  <si>
    <t>This is a two-variable optimization, which is beyond the scope of this course at present. But it is important to recognize the impact of delaying the first payment, which drvies your interest costs higher for the overall loan.</t>
  </si>
  <si>
    <t>Note that this number is higher than the amount financed. This is expected because you are gaining use of the money. In other words, if you invested $11,502 at 5% interest, you would be left with $13,339 at the end of six periods:</t>
  </si>
  <si>
    <t>Let's check this with the future value calculation:</t>
  </si>
  <si>
    <t>(a) The loan will be figured on a total of $265,130 borrowed.</t>
  </si>
  <si>
    <t>(c) The effective interest rate will exceed 7.5 percent.</t>
  </si>
  <si>
    <t>(d) The APR will be less than 7.5 percent.</t>
  </si>
  <si>
    <t>You must show your work and explain your calculations.</t>
  </si>
  <si>
    <t>(b) There can (unfortunately) be multiple methods of computing the APR (annual percentage rate) on such a loan, yielding (usually slightly) different answers.</t>
  </si>
  <si>
    <t>Purchase Price</t>
  </si>
  <si>
    <t>Down Payment</t>
  </si>
  <si>
    <t>Amount Financed</t>
  </si>
  <si>
    <t>Monthly Payment</t>
  </si>
  <si>
    <t>Points+
Closing Costs</t>
  </si>
  <si>
    <t>Adjusted Price</t>
  </si>
  <si>
    <t>(a) is true (see cell C9)</t>
  </si>
  <si>
    <t>(b) is true (see page 125 of the textbook)</t>
  </si>
  <si>
    <t>(c) is true since there are closing costs, etc. factored into the loan and the interest is compounded monthly.</t>
  </si>
  <si>
    <t>(d) The APR can be calculated as:</t>
  </si>
  <si>
    <t>So (d) is false.</t>
  </si>
  <si>
    <t>P=</t>
  </si>
  <si>
    <t>r=</t>
  </si>
  <si>
    <t>NOMINAL ANNUAL</t>
  </si>
  <si>
    <t>n=</t>
  </si>
  <si>
    <t>MONTHS</t>
  </si>
  <si>
    <t>m=</t>
  </si>
  <si>
    <t>MONTHS PER YEAR</t>
  </si>
  <si>
    <t>a</t>
  </si>
  <si>
    <t>A=</t>
  </si>
  <si>
    <t>USING ELECTRONIC INTEREST TABLES THIS IS</t>
  </si>
  <si>
    <t>=$600,000*(A|P 6.9932%/12,360)</t>
  </si>
  <si>
    <t>USING EXCEL'S PMT FUNCTION THIS IS</t>
  </si>
  <si>
    <t>=PMT(6.9932%/12,360,-600000)</t>
  </si>
  <si>
    <t>SEE WEB-BASED CALCULATIONS 1 AND 2 BELOW</t>
  </si>
  <si>
    <t>b</t>
  </si>
  <si>
    <t>FIND PRESENT WORTH OF FINAL 240 PAYMENTS</t>
  </si>
  <si>
    <t>P(240)=</t>
  </si>
  <si>
    <t>=$3,988.08*(P|A 6.9932%/12,240)</t>
  </si>
  <si>
    <t>=PV(6.9932%/12,240,-3989.08)</t>
  </si>
  <si>
    <t>c</t>
  </si>
  <si>
    <t>EFFECTIVE RATE</t>
  </si>
  <si>
    <t>=EFFECT(6.9932%,12)</t>
  </si>
  <si>
    <t>=(1+RATE(360,-3989.08,600000))^12-1</t>
  </si>
  <si>
    <t>d</t>
  </si>
  <si>
    <t>RECALL, THERE ARE NO POINTS AND NO CLOSING COSTS</t>
  </si>
  <si>
    <t>APR=</t>
  </si>
  <si>
    <t>=RATE(360,-3989.08,600000)*12</t>
  </si>
  <si>
    <t>WEB-BASED CALCULATION 1:</t>
  </si>
  <si>
    <t>WEB-BASED CALCULATION 2:</t>
  </si>
  <si>
    <t>2. A house is to be purchased for $270,000 with a 5 percent down payment, thereby financing $256,500 with a home loan and mortgage. There are 2 points assessed, and there are additional closing charges of $3,500, with both points and additional charges being included in the loan. A conventional 30-year loan is used at 7.5 percent, resulting in monthly payments of $1,853.83. Which of the following statements is false?</t>
  </si>
  <si>
    <r>
      <rPr>
        <sz val="12"/>
        <color theme="1"/>
        <rFont val="Arial"/>
      </rPr>
      <t>1.</t>
    </r>
    <r>
      <rPr>
        <b/>
        <sz val="12"/>
        <color theme="1"/>
        <rFont val="Arial"/>
      </rPr>
      <t xml:space="preserve"> </t>
    </r>
    <r>
      <rPr>
        <sz val="12"/>
        <color theme="1"/>
        <rFont val="Arial"/>
      </rPr>
      <t>Cash Flow Diagrams and Compounded Interest: You decide to take out a loan for $10,000 at an annual interest rate of 10% with a loan origination fee of $1,000 (treat this like a closing cost). Your objective in this problem is to determine the amount of the annual payment required to pay this loan off in three years assuming the first payment is made at the end of the FIRST year, and all subsequent payments are the same amount (equal payments). You will make semiannual payments (two per year, or every six months), but the first payment occurs at the end of the FIRST year and every six months after that.</t>
    </r>
  </si>
  <si>
    <t>3. (PROBLEM 3.15 from the textbook)</t>
  </si>
  <si>
    <t>Note that Excel differs from efunda :(</t>
  </si>
  <si>
    <t>APR (with points):</t>
  </si>
  <si>
    <t>APR (without points):</t>
  </si>
  <si>
    <t>No. of Periods:</t>
  </si>
  <si>
    <t>Payment:</t>
  </si>
  <si>
    <t>Amount Owed:</t>
  </si>
  <si>
    <t>End of Loan 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</si>
</sst>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quot;$&quot;#,##0.00"/>
    <numFmt numFmtId="165" formatCode="#,##0.0"/>
    <numFmt numFmtId="166" formatCode="0.0000%"/>
  </numFmts>
  <fonts count="6" x14ac:knownFonts="1">
    <font>
      <sz val="12"/>
      <color theme="1"/>
      <name val="Calibri"/>
      <family val="2"/>
      <scheme val="minor"/>
    </font>
    <font>
      <u/>
      <sz val="12"/>
      <color theme="10"/>
      <name val="Calibri"/>
      <family val="2"/>
      <scheme val="minor"/>
    </font>
    <font>
      <u/>
      <sz val="12"/>
      <color theme="11"/>
      <name val="Calibri"/>
      <family val="2"/>
      <scheme val="minor"/>
    </font>
    <font>
      <sz val="12"/>
      <color theme="1"/>
      <name val="Arial"/>
    </font>
    <font>
      <b/>
      <sz val="12"/>
      <color theme="1"/>
      <name val="Arial"/>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5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7">
    <xf numFmtId="0" fontId="0" fillId="0" borderId="0" xfId="0"/>
    <xf numFmtId="0" fontId="3" fillId="0" borderId="0" xfId="0" applyFont="1"/>
    <xf numFmtId="49" fontId="3" fillId="0" borderId="0" xfId="0" applyNumberFormat="1" applyFont="1" applyAlignment="1">
      <alignment horizontal="center" vertical="center" wrapText="1"/>
    </xf>
    <xf numFmtId="164" fontId="3" fillId="0" borderId="0" xfId="0" applyNumberFormat="1" applyFont="1"/>
    <xf numFmtId="10" fontId="3" fillId="0" borderId="0" xfId="0" applyNumberFormat="1" applyFont="1"/>
    <xf numFmtId="165" fontId="3" fillId="0" borderId="0" xfId="0" applyNumberFormat="1" applyFont="1"/>
    <xf numFmtId="49" fontId="4" fillId="0" borderId="0" xfId="0" applyNumberFormat="1" applyFont="1" applyAlignment="1">
      <alignment horizontal="left" vertical="center" wrapText="1"/>
    </xf>
    <xf numFmtId="49" fontId="3" fillId="0" borderId="0" xfId="0" applyNumberFormat="1" applyFont="1" applyAlignment="1">
      <alignment horizontal="left" vertical="top" wrapText="1"/>
    </xf>
    <xf numFmtId="8" fontId="3" fillId="0" borderId="0" xfId="0" applyNumberFormat="1" applyFont="1"/>
    <xf numFmtId="164" fontId="3" fillId="2" borderId="0" xfId="0" applyNumberFormat="1" applyFont="1" applyFill="1"/>
    <xf numFmtId="0" fontId="3" fillId="0" borderId="0" xfId="0" applyFont="1" applyAlignment="1">
      <alignment horizontal="right"/>
    </xf>
    <xf numFmtId="164" fontId="3" fillId="0" borderId="0" xfId="0" applyNumberFormat="1" applyFont="1" applyFill="1"/>
    <xf numFmtId="0" fontId="3" fillId="0" borderId="0" xfId="0" applyFont="1" applyAlignment="1">
      <alignment horizontal="center" vertical="center" wrapText="1"/>
    </xf>
    <xf numFmtId="0" fontId="3" fillId="2" borderId="0" xfId="0" applyFont="1" applyFill="1"/>
    <xf numFmtId="0" fontId="5" fillId="0" borderId="0" xfId="0" applyFont="1" applyAlignment="1">
      <alignment horizontal="center"/>
    </xf>
    <xf numFmtId="0" fontId="5" fillId="0" borderId="0" xfId="0" applyFont="1"/>
    <xf numFmtId="164" fontId="5" fillId="0" borderId="0" xfId="0" applyNumberFormat="1" applyFont="1"/>
    <xf numFmtId="166" fontId="5" fillId="0" borderId="0" xfId="0" applyNumberFormat="1" applyFont="1"/>
    <xf numFmtId="8" fontId="5" fillId="0" borderId="0" xfId="0" applyNumberFormat="1" applyFont="1"/>
    <xf numFmtId="0" fontId="5" fillId="0" borderId="0" xfId="0" quotePrefix="1" applyFont="1"/>
    <xf numFmtId="0" fontId="5" fillId="0" borderId="0" xfId="0" applyFont="1" applyAlignment="1">
      <alignment horizontal="left"/>
    </xf>
    <xf numFmtId="0" fontId="3" fillId="0" borderId="0" xfId="0" applyFont="1" applyAlignment="1">
      <alignment horizontal="right"/>
    </xf>
    <xf numFmtId="49" fontId="3" fillId="0" borderId="0" xfId="0" applyNumberFormat="1" applyFont="1" applyAlignment="1">
      <alignment horizontal="left" vertical="center" wrapText="1"/>
    </xf>
    <xf numFmtId="49" fontId="3" fillId="0" borderId="0" xfId="0" applyNumberFormat="1" applyFont="1" applyAlignment="1">
      <alignment horizontal="left" vertical="top" wrapText="1"/>
    </xf>
    <xf numFmtId="49" fontId="4" fillId="0" borderId="0" xfId="0" applyNumberFormat="1"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cellXfs>
  <cellStyles count="5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127000</xdr:rowOff>
    </xdr:from>
    <xdr:to>
      <xdr:col>9</xdr:col>
      <xdr:colOff>292100</xdr:colOff>
      <xdr:row>40</xdr:row>
      <xdr:rowOff>63500</xdr:rowOff>
    </xdr:to>
    <xdr:pic>
      <xdr:nvPicPr>
        <xdr:cNvPr id="3" name="Picture 2" descr="Screen Shot 2013-03-02 at 3.44.02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283200"/>
          <a:ext cx="8293100" cy="3365500"/>
        </a:xfrm>
        <a:prstGeom prst="rect">
          <a:avLst/>
        </a:prstGeom>
      </xdr:spPr>
    </xdr:pic>
    <xdr:clientData/>
  </xdr:twoCellAnchor>
  <xdr:twoCellAnchor editAs="oneCell">
    <xdr:from>
      <xdr:col>0</xdr:col>
      <xdr:colOff>0</xdr:colOff>
      <xdr:row>41</xdr:row>
      <xdr:rowOff>0</xdr:rowOff>
    </xdr:from>
    <xdr:to>
      <xdr:col>2</xdr:col>
      <xdr:colOff>901700</xdr:colOff>
      <xdr:row>55</xdr:row>
      <xdr:rowOff>114300</xdr:rowOff>
    </xdr:to>
    <xdr:pic>
      <xdr:nvPicPr>
        <xdr:cNvPr id="5" name="Picture 4" descr="Screen Shot 2013-03-02 at 3.54.01 PM.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8775700"/>
          <a:ext cx="2692400" cy="2781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35</xdr:row>
      <xdr:rowOff>9525</xdr:rowOff>
    </xdr:from>
    <xdr:to>
      <xdr:col>5</xdr:col>
      <xdr:colOff>663575</xdr:colOff>
      <xdr:row>74</xdr:row>
      <xdr:rowOff>95250</xdr:rowOff>
    </xdr:to>
    <xdr:pic>
      <xdr:nvPicPr>
        <xdr:cNvPr id="2"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28575" y="5343525"/>
          <a:ext cx="6489700" cy="4848225"/>
        </a:xfrm>
        <a:prstGeom prst="rect">
          <a:avLst/>
        </a:prstGeom>
        <a:noFill/>
        <a:ln w="1">
          <a:noFill/>
          <a:miter lim="800000"/>
          <a:headEnd/>
          <a:tailEnd/>
        </a:ln>
      </xdr:spPr>
    </xdr:pic>
    <xdr:clientData/>
  </xdr:twoCellAnchor>
  <xdr:twoCellAnchor editAs="oneCell">
    <xdr:from>
      <xdr:col>0</xdr:col>
      <xdr:colOff>38100</xdr:colOff>
      <xdr:row>70</xdr:row>
      <xdr:rowOff>19050</xdr:rowOff>
    </xdr:from>
    <xdr:to>
      <xdr:col>6</xdr:col>
      <xdr:colOff>9525</xdr:colOff>
      <xdr:row>108</xdr:row>
      <xdr:rowOff>133350</xdr:rowOff>
    </xdr:to>
    <xdr:pic>
      <xdr:nvPicPr>
        <xdr:cNvPr id="3"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38100" y="10687050"/>
          <a:ext cx="6499225" cy="472440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topLeftCell="A26" workbookViewId="0">
      <selection sqref="A1:G1"/>
    </sheetView>
  </sheetViews>
  <sheetFormatPr baseColWidth="10" defaultRowHeight="15" x14ac:dyDescent="0"/>
  <cols>
    <col min="1" max="1" width="13.1640625" style="1" customWidth="1"/>
    <col min="2" max="2" width="12.83203125" style="1" customWidth="1"/>
    <col min="3" max="3" width="9" style="1" customWidth="1"/>
    <col min="4" max="4" width="7.5" style="1" customWidth="1"/>
    <col min="5" max="5" width="11" style="1" customWidth="1"/>
    <col min="6" max="6" width="13" style="1" customWidth="1"/>
    <col min="7" max="7" width="12.6640625" style="1" customWidth="1"/>
    <col min="8" max="16384" width="10.83203125" style="1"/>
  </cols>
  <sheetData>
    <row r="1" spans="1:13" ht="121" customHeight="1">
      <c r="A1" s="24" t="s">
        <v>72</v>
      </c>
      <c r="B1" s="24"/>
      <c r="C1" s="24"/>
      <c r="D1" s="24"/>
      <c r="E1" s="24"/>
      <c r="F1" s="24"/>
      <c r="G1" s="24"/>
      <c r="H1" s="6"/>
      <c r="I1" s="6"/>
      <c r="J1" s="6"/>
      <c r="K1" s="6"/>
      <c r="L1" s="6"/>
      <c r="M1" s="6"/>
    </row>
    <row r="2" spans="1:13" ht="78" customHeight="1">
      <c r="A2" s="23" t="s">
        <v>0</v>
      </c>
      <c r="B2" s="23"/>
      <c r="C2" s="23"/>
      <c r="D2" s="23"/>
      <c r="E2" s="23"/>
      <c r="F2" s="23"/>
      <c r="G2" s="23"/>
      <c r="H2" s="7"/>
      <c r="I2" s="7"/>
      <c r="J2" s="7"/>
      <c r="K2" s="7"/>
      <c r="L2" s="7"/>
      <c r="M2" s="7"/>
    </row>
    <row r="3" spans="1:13" ht="30">
      <c r="A3" s="2" t="s">
        <v>1</v>
      </c>
      <c r="B3" s="2" t="s">
        <v>2</v>
      </c>
      <c r="C3" s="2" t="s">
        <v>5</v>
      </c>
      <c r="D3" s="2" t="s">
        <v>4</v>
      </c>
      <c r="E3" s="2" t="s">
        <v>3</v>
      </c>
      <c r="F3" s="2" t="s">
        <v>6</v>
      </c>
      <c r="G3" s="2" t="s">
        <v>7</v>
      </c>
    </row>
    <row r="4" spans="1:13">
      <c r="A4" s="3">
        <v>10000</v>
      </c>
      <c r="B4" s="3">
        <v>1000</v>
      </c>
      <c r="C4" s="4">
        <v>0.1</v>
      </c>
      <c r="D4" s="5">
        <v>0</v>
      </c>
      <c r="E4" s="3">
        <f>0</f>
        <v>0</v>
      </c>
      <c r="F4" s="3">
        <v>0</v>
      </c>
      <c r="G4" s="3">
        <f>SUM(A4:B4)</f>
        <v>11000</v>
      </c>
    </row>
    <row r="5" spans="1:13">
      <c r="A5" s="3"/>
      <c r="B5" s="3"/>
      <c r="C5" s="3"/>
      <c r="D5" s="5">
        <v>0.5</v>
      </c>
      <c r="E5" s="3">
        <f t="shared" ref="E5:E10" si="0">$C$4/2*G4</f>
        <v>550</v>
      </c>
      <c r="F5" s="3">
        <v>0</v>
      </c>
      <c r="G5" s="3">
        <f t="shared" ref="G5:G10" si="1">G4+E5-F5</f>
        <v>11550</v>
      </c>
    </row>
    <row r="6" spans="1:13">
      <c r="A6" s="3"/>
      <c r="B6" s="3"/>
      <c r="C6" s="3"/>
      <c r="D6" s="5">
        <f>D5+0.5</f>
        <v>1</v>
      </c>
      <c r="E6" s="3">
        <f t="shared" si="0"/>
        <v>577.5</v>
      </c>
      <c r="F6" s="3">
        <v>2667.76</v>
      </c>
      <c r="G6" s="3">
        <f t="shared" si="1"/>
        <v>9459.74</v>
      </c>
    </row>
    <row r="7" spans="1:13">
      <c r="A7" s="3"/>
      <c r="B7" s="3"/>
      <c r="C7" s="3"/>
      <c r="D7" s="5">
        <f>D6+0.5</f>
        <v>1.5</v>
      </c>
      <c r="E7" s="3">
        <f t="shared" si="0"/>
        <v>472.98700000000002</v>
      </c>
      <c r="F7" s="3">
        <f>F6</f>
        <v>2667.76</v>
      </c>
      <c r="G7" s="3">
        <f t="shared" si="1"/>
        <v>7264.9669999999987</v>
      </c>
    </row>
    <row r="8" spans="1:13">
      <c r="A8" s="3"/>
      <c r="B8" s="3"/>
      <c r="C8" s="3"/>
      <c r="D8" s="5">
        <f>D7+0.5</f>
        <v>2</v>
      </c>
      <c r="E8" s="3">
        <f t="shared" si="0"/>
        <v>363.24834999999996</v>
      </c>
      <c r="F8" s="3">
        <f>F7</f>
        <v>2667.76</v>
      </c>
      <c r="G8" s="3">
        <f t="shared" si="1"/>
        <v>4960.4553499999984</v>
      </c>
    </row>
    <row r="9" spans="1:13">
      <c r="A9" s="3"/>
      <c r="B9" s="3"/>
      <c r="C9" s="3"/>
      <c r="D9" s="5">
        <f>D8+0.5</f>
        <v>2.5</v>
      </c>
      <c r="E9" s="3">
        <f t="shared" si="0"/>
        <v>248.02276749999993</v>
      </c>
      <c r="F9" s="3">
        <f>F8</f>
        <v>2667.76</v>
      </c>
      <c r="G9" s="3">
        <f t="shared" si="1"/>
        <v>2540.7181174999978</v>
      </c>
    </row>
    <row r="10" spans="1:13">
      <c r="A10" s="3"/>
      <c r="B10" s="3"/>
      <c r="C10" s="3"/>
      <c r="D10" s="5">
        <f>D9+0.5</f>
        <v>3</v>
      </c>
      <c r="E10" s="3">
        <f t="shared" si="0"/>
        <v>127.0359058749999</v>
      </c>
      <c r="F10" s="3">
        <f>F9</f>
        <v>2667.76</v>
      </c>
      <c r="G10" s="3">
        <f t="shared" si="1"/>
        <v>-5.9766250024040346E-3</v>
      </c>
    </row>
    <row r="11" spans="1:13">
      <c r="A11" s="3"/>
      <c r="B11" s="3"/>
      <c r="C11" s="3"/>
      <c r="D11" s="3"/>
      <c r="E11" s="3"/>
      <c r="F11" s="3"/>
      <c r="G11" s="3"/>
    </row>
    <row r="12" spans="1:13" ht="28" customHeight="1">
      <c r="A12" s="22" t="s">
        <v>8</v>
      </c>
      <c r="B12" s="22"/>
      <c r="C12" s="22"/>
      <c r="D12" s="22"/>
      <c r="E12" s="22"/>
      <c r="F12" s="22"/>
      <c r="G12" s="22"/>
    </row>
    <row r="13" spans="1:13">
      <c r="A13" s="1" t="s">
        <v>9</v>
      </c>
    </row>
    <row r="15" spans="1:13" ht="30">
      <c r="A15" s="2" t="s">
        <v>1</v>
      </c>
      <c r="B15" s="2" t="s">
        <v>2</v>
      </c>
      <c r="C15" s="2" t="s">
        <v>5</v>
      </c>
      <c r="D15" s="2" t="s">
        <v>4</v>
      </c>
      <c r="E15" s="2" t="s">
        <v>3</v>
      </c>
      <c r="F15" s="2" t="s">
        <v>6</v>
      </c>
      <c r="G15" s="2" t="s">
        <v>7</v>
      </c>
    </row>
    <row r="16" spans="1:13">
      <c r="A16" s="3">
        <v>10000</v>
      </c>
      <c r="B16" s="3">
        <v>1000</v>
      </c>
      <c r="C16" s="4">
        <v>0.1</v>
      </c>
      <c r="D16" s="5">
        <v>0</v>
      </c>
      <c r="E16" s="3">
        <f>0</f>
        <v>0</v>
      </c>
      <c r="F16" s="3">
        <v>0</v>
      </c>
      <c r="G16" s="3">
        <f>SUM(A16:B16)</f>
        <v>11000</v>
      </c>
    </row>
    <row r="17" spans="1:7">
      <c r="A17" s="3"/>
      <c r="B17" s="3"/>
      <c r="C17" s="3"/>
      <c r="D17" s="5">
        <v>0.5</v>
      </c>
      <c r="E17" s="3">
        <f t="shared" ref="E17:E22" si="2">$C$16/2*G16</f>
        <v>550</v>
      </c>
      <c r="F17" s="3">
        <v>2167.19</v>
      </c>
      <c r="G17" s="3">
        <f t="shared" ref="G17:G22" si="3">G16+E17-F17</f>
        <v>9382.81</v>
      </c>
    </row>
    <row r="18" spans="1:7">
      <c r="A18" s="3"/>
      <c r="B18" s="3"/>
      <c r="C18" s="3"/>
      <c r="D18" s="5">
        <f>D17+0.5</f>
        <v>1</v>
      </c>
      <c r="E18" s="3">
        <f t="shared" si="2"/>
        <v>469.14049999999997</v>
      </c>
      <c r="F18" s="3">
        <f>F17</f>
        <v>2167.19</v>
      </c>
      <c r="G18" s="3">
        <f t="shared" si="3"/>
        <v>7684.7604999999985</v>
      </c>
    </row>
    <row r="19" spans="1:7">
      <c r="A19" s="3"/>
      <c r="B19" s="3"/>
      <c r="C19" s="3"/>
      <c r="D19" s="5">
        <f>D18+0.5</f>
        <v>1.5</v>
      </c>
      <c r="E19" s="3">
        <f t="shared" si="2"/>
        <v>384.23802499999994</v>
      </c>
      <c r="F19" s="3">
        <f>F18</f>
        <v>2167.19</v>
      </c>
      <c r="G19" s="3">
        <f t="shared" si="3"/>
        <v>5901.8085249999986</v>
      </c>
    </row>
    <row r="20" spans="1:7">
      <c r="A20" s="3"/>
      <c r="B20" s="3"/>
      <c r="C20" s="3"/>
      <c r="D20" s="5">
        <f>D19+0.5</f>
        <v>2</v>
      </c>
      <c r="E20" s="3">
        <f t="shared" si="2"/>
        <v>295.09042624999995</v>
      </c>
      <c r="F20" s="3">
        <f>F19</f>
        <v>2167.19</v>
      </c>
      <c r="G20" s="3">
        <f t="shared" si="3"/>
        <v>4029.7089512499983</v>
      </c>
    </row>
    <row r="21" spans="1:7">
      <c r="A21" s="3"/>
      <c r="B21" s="3"/>
      <c r="C21" s="3"/>
      <c r="D21" s="5">
        <f>D20+0.5</f>
        <v>2.5</v>
      </c>
      <c r="E21" s="3">
        <f t="shared" si="2"/>
        <v>201.48544756249993</v>
      </c>
      <c r="F21" s="3">
        <f>F20</f>
        <v>2167.19</v>
      </c>
      <c r="G21" s="3">
        <f t="shared" si="3"/>
        <v>2064.0043988124985</v>
      </c>
    </row>
    <row r="22" spans="1:7">
      <c r="A22" s="3"/>
      <c r="B22" s="3"/>
      <c r="C22" s="3"/>
      <c r="D22" s="5">
        <f>D21+0.5</f>
        <v>3</v>
      </c>
      <c r="E22" s="3">
        <f t="shared" si="2"/>
        <v>103.20021994062493</v>
      </c>
      <c r="F22" s="3">
        <f>F21</f>
        <v>2167.19</v>
      </c>
      <c r="G22" s="3">
        <f t="shared" si="3"/>
        <v>1.4618753123158967E-2</v>
      </c>
    </row>
    <row r="23" spans="1:7">
      <c r="A23" s="1" t="s">
        <v>10</v>
      </c>
    </row>
    <row r="24" spans="1:7">
      <c r="F24" s="3">
        <f>PMT(C16/2,6,-G16)</f>
        <v>2167.1921492120709</v>
      </c>
    </row>
    <row r="26" spans="1:7" ht="43" customHeight="1">
      <c r="A26" s="22" t="s">
        <v>11</v>
      </c>
      <c r="B26" s="22"/>
      <c r="C26" s="22"/>
      <c r="D26" s="22"/>
      <c r="E26" s="22"/>
      <c r="F26" s="22"/>
      <c r="G26" s="22"/>
    </row>
    <row r="28" spans="1:7" ht="30">
      <c r="A28" s="2" t="s">
        <v>1</v>
      </c>
      <c r="B28" s="2" t="s">
        <v>2</v>
      </c>
      <c r="C28" s="2" t="s">
        <v>5</v>
      </c>
      <c r="D28" s="2" t="s">
        <v>4</v>
      </c>
      <c r="E28" s="2" t="s">
        <v>3</v>
      </c>
      <c r="F28" s="2" t="s">
        <v>6</v>
      </c>
      <c r="G28" s="2" t="s">
        <v>7</v>
      </c>
    </row>
    <row r="29" spans="1:7">
      <c r="A29" s="3">
        <v>10000</v>
      </c>
      <c r="B29" s="3">
        <v>1000</v>
      </c>
      <c r="C29" s="4">
        <v>0.1</v>
      </c>
      <c r="D29" s="5">
        <v>0</v>
      </c>
      <c r="E29" s="3">
        <f>0</f>
        <v>0</v>
      </c>
      <c r="F29" s="3">
        <v>0</v>
      </c>
      <c r="G29" s="3">
        <f>SUM(A29:B29)</f>
        <v>11000</v>
      </c>
    </row>
    <row r="30" spans="1:7">
      <c r="A30" s="3"/>
      <c r="B30" s="3"/>
      <c r="C30" s="3"/>
      <c r="D30" s="5">
        <v>0.5</v>
      </c>
      <c r="E30" s="3">
        <f t="shared" ref="E30:E35" si="4">$C$29/2*G29</f>
        <v>550</v>
      </c>
      <c r="F30" s="3">
        <v>0</v>
      </c>
      <c r="G30" s="3">
        <f t="shared" ref="G30:G35" si="5">G29+E30-F30</f>
        <v>11550</v>
      </c>
    </row>
    <row r="31" spans="1:7">
      <c r="A31" s="3"/>
      <c r="B31" s="3"/>
      <c r="C31" s="3"/>
      <c r="D31" s="5">
        <f>D30+0.5</f>
        <v>1</v>
      </c>
      <c r="E31" s="3">
        <f t="shared" si="4"/>
        <v>577.5</v>
      </c>
      <c r="F31" s="9">
        <v>2667.7589183804153</v>
      </c>
      <c r="G31" s="3">
        <f t="shared" si="5"/>
        <v>9459.7410816195843</v>
      </c>
    </row>
    <row r="32" spans="1:7">
      <c r="A32" s="3"/>
      <c r="B32" s="3"/>
      <c r="C32" s="3"/>
      <c r="D32" s="5">
        <f>D31+0.5</f>
        <v>1.5</v>
      </c>
      <c r="E32" s="3">
        <f t="shared" si="4"/>
        <v>472.98705408097925</v>
      </c>
      <c r="F32" s="3">
        <f>F31</f>
        <v>2667.7589183804153</v>
      </c>
      <c r="G32" s="3">
        <f t="shared" si="5"/>
        <v>7264.9692173201474</v>
      </c>
    </row>
    <row r="33" spans="1:7">
      <c r="A33" s="3"/>
      <c r="B33" s="3"/>
      <c r="C33" s="3"/>
      <c r="D33" s="5">
        <f>D32+0.5</f>
        <v>2</v>
      </c>
      <c r="E33" s="3">
        <f t="shared" si="4"/>
        <v>363.24846086600741</v>
      </c>
      <c r="F33" s="3">
        <f>F32</f>
        <v>2667.7589183804153</v>
      </c>
      <c r="G33" s="3">
        <f t="shared" si="5"/>
        <v>4960.4587598057387</v>
      </c>
    </row>
    <row r="34" spans="1:7">
      <c r="A34" s="3"/>
      <c r="B34" s="3"/>
      <c r="C34" s="3"/>
      <c r="D34" s="5">
        <f>D33+0.5</f>
        <v>2.5</v>
      </c>
      <c r="E34" s="3">
        <f t="shared" si="4"/>
        <v>248.02293799028695</v>
      </c>
      <c r="F34" s="3">
        <f>F33</f>
        <v>2667.7589183804153</v>
      </c>
      <c r="G34" s="3">
        <f t="shared" si="5"/>
        <v>2540.7227794156101</v>
      </c>
    </row>
    <row r="35" spans="1:7">
      <c r="A35" s="3"/>
      <c r="B35" s="3"/>
      <c r="C35" s="3"/>
      <c r="D35" s="5">
        <f>D34+0.5</f>
        <v>3</v>
      </c>
      <c r="E35" s="3">
        <f t="shared" si="4"/>
        <v>127.03613897078051</v>
      </c>
      <c r="F35" s="3">
        <f>F34</f>
        <v>2667.7589183804153</v>
      </c>
      <c r="G35" s="9">
        <f t="shared" si="5"/>
        <v>5.9753801906481385E-9</v>
      </c>
    </row>
    <row r="36" spans="1:7">
      <c r="A36" s="1" t="s">
        <v>10</v>
      </c>
    </row>
    <row r="37" spans="1:7">
      <c r="F37" s="3">
        <f>PMT(C29/2,5,-G30)</f>
        <v>2667.7589183814966</v>
      </c>
    </row>
    <row r="39" spans="1:7" ht="30" customHeight="1">
      <c r="A39" s="22" t="s">
        <v>12</v>
      </c>
      <c r="B39" s="22"/>
      <c r="C39" s="22"/>
      <c r="D39" s="22"/>
      <c r="E39" s="22"/>
      <c r="F39" s="22"/>
      <c r="G39" s="22"/>
    </row>
    <row r="40" spans="1:7" ht="60" customHeight="1">
      <c r="A40" s="22" t="s">
        <v>13</v>
      </c>
      <c r="B40" s="22"/>
      <c r="C40" s="22"/>
      <c r="D40" s="22"/>
      <c r="E40" s="22"/>
      <c r="F40" s="22"/>
      <c r="G40" s="22"/>
    </row>
    <row r="42" spans="1:7">
      <c r="A42" s="21" t="s">
        <v>14</v>
      </c>
      <c r="B42" s="21"/>
      <c r="C42" s="21"/>
      <c r="D42" s="21"/>
      <c r="E42" s="3">
        <f>SUM(E30:E35)</f>
        <v>2338.7945919080544</v>
      </c>
    </row>
    <row r="43" spans="1:7" ht="28" customHeight="1">
      <c r="A43" s="22" t="s">
        <v>16</v>
      </c>
      <c r="B43" s="22"/>
      <c r="C43" s="22"/>
      <c r="D43" s="22"/>
      <c r="E43" s="22"/>
      <c r="F43" s="22"/>
      <c r="G43" s="22"/>
    </row>
    <row r="44" spans="1:7" ht="30">
      <c r="A44" s="2" t="s">
        <v>1</v>
      </c>
      <c r="B44" s="2" t="s">
        <v>2</v>
      </c>
      <c r="C44" s="2" t="s">
        <v>5</v>
      </c>
      <c r="D44" s="2" t="s">
        <v>4</v>
      </c>
      <c r="E44" s="2" t="s">
        <v>3</v>
      </c>
      <c r="F44" s="2" t="s">
        <v>6</v>
      </c>
      <c r="G44" s="2" t="s">
        <v>7</v>
      </c>
    </row>
    <row r="45" spans="1:7">
      <c r="A45" s="3">
        <v>10000</v>
      </c>
      <c r="B45" s="3">
        <v>1000</v>
      </c>
      <c r="C45" s="4">
        <v>0.11600000000000001</v>
      </c>
      <c r="D45" s="5">
        <v>0</v>
      </c>
      <c r="E45" s="3"/>
      <c r="F45" s="3">
        <v>0</v>
      </c>
      <c r="G45" s="3">
        <f>SUM(A45:B45)</f>
        <v>11000</v>
      </c>
    </row>
    <row r="46" spans="1:7">
      <c r="A46" s="3"/>
      <c r="B46" s="3"/>
      <c r="C46" s="3"/>
      <c r="D46" s="5">
        <v>0.5</v>
      </c>
      <c r="E46" s="3">
        <f t="shared" ref="E46:E51" si="6">$C$45/2*G45</f>
        <v>638</v>
      </c>
      <c r="F46" s="3">
        <v>2223</v>
      </c>
      <c r="G46" s="3">
        <f t="shared" ref="G46:G51" si="7">G45+E46-F46</f>
        <v>9415</v>
      </c>
    </row>
    <row r="47" spans="1:7">
      <c r="A47" s="3"/>
      <c r="B47" s="3"/>
      <c r="C47" s="3"/>
      <c r="D47" s="5">
        <f>D46+0.5</f>
        <v>1</v>
      </c>
      <c r="E47" s="3">
        <f t="shared" si="6"/>
        <v>546.07000000000005</v>
      </c>
      <c r="F47" s="11">
        <f>F46</f>
        <v>2223</v>
      </c>
      <c r="G47" s="11">
        <f t="shared" si="7"/>
        <v>7738.07</v>
      </c>
    </row>
    <row r="48" spans="1:7">
      <c r="A48" s="3"/>
      <c r="B48" s="3"/>
      <c r="C48" s="3"/>
      <c r="D48" s="5">
        <f>D47+0.5</f>
        <v>1.5</v>
      </c>
      <c r="E48" s="3">
        <f t="shared" si="6"/>
        <v>448.80806000000001</v>
      </c>
      <c r="F48" s="11">
        <f>F47</f>
        <v>2223</v>
      </c>
      <c r="G48" s="11">
        <f t="shared" si="7"/>
        <v>5963.87806</v>
      </c>
    </row>
    <row r="49" spans="1:7">
      <c r="A49" s="3"/>
      <c r="B49" s="3"/>
      <c r="C49" s="3"/>
      <c r="D49" s="5">
        <f>D48+0.5</f>
        <v>2</v>
      </c>
      <c r="E49" s="3">
        <f t="shared" si="6"/>
        <v>345.90492748000003</v>
      </c>
      <c r="F49" s="11">
        <f>F48</f>
        <v>2223</v>
      </c>
      <c r="G49" s="11">
        <f t="shared" si="7"/>
        <v>4086.78298748</v>
      </c>
    </row>
    <row r="50" spans="1:7">
      <c r="A50" s="3"/>
      <c r="B50" s="3"/>
      <c r="C50" s="3"/>
      <c r="D50" s="5">
        <f>D49+0.5</f>
        <v>2.5</v>
      </c>
      <c r="E50" s="3">
        <f t="shared" si="6"/>
        <v>237.03341327384001</v>
      </c>
      <c r="F50" s="11">
        <f>F49</f>
        <v>2223</v>
      </c>
      <c r="G50" s="11">
        <f t="shared" si="7"/>
        <v>2100.8164007538398</v>
      </c>
    </row>
    <row r="51" spans="1:7">
      <c r="A51" s="3"/>
      <c r="B51" s="3"/>
      <c r="C51" s="3"/>
      <c r="D51" s="5">
        <f>D50+0.5</f>
        <v>3</v>
      </c>
      <c r="E51" s="3">
        <f t="shared" si="6"/>
        <v>121.84735124372271</v>
      </c>
      <c r="F51" s="11">
        <f>F50</f>
        <v>2223</v>
      </c>
      <c r="G51" s="11">
        <f t="shared" si="7"/>
        <v>-0.33624800243751451</v>
      </c>
    </row>
    <row r="52" spans="1:7">
      <c r="E52" s="3">
        <f>SUM(E46:E51)</f>
        <v>2337.6637519975629</v>
      </c>
    </row>
    <row r="53" spans="1:7">
      <c r="E53" s="3">
        <f>E52-E42</f>
        <v>-1.1308399104914315</v>
      </c>
    </row>
    <row r="54" spans="1:7">
      <c r="A54" s="1" t="s">
        <v>15</v>
      </c>
    </row>
    <row r="55" spans="1:7">
      <c r="C55" s="4">
        <f>C45</f>
        <v>0.11600000000000001</v>
      </c>
    </row>
    <row r="56" spans="1:7" ht="48" customHeight="1">
      <c r="A56" s="23" t="s">
        <v>23</v>
      </c>
      <c r="B56" s="23"/>
      <c r="C56" s="23"/>
      <c r="D56" s="23"/>
      <c r="E56" s="23"/>
      <c r="F56" s="23"/>
      <c r="G56" s="23"/>
    </row>
    <row r="57" spans="1:7" ht="32" customHeight="1">
      <c r="A57" s="22" t="s">
        <v>17</v>
      </c>
      <c r="B57" s="22"/>
      <c r="C57" s="22"/>
      <c r="D57" s="22"/>
      <c r="E57" s="22"/>
      <c r="F57" s="22"/>
      <c r="G57" s="22"/>
    </row>
    <row r="58" spans="1:7">
      <c r="C58" s="4">
        <f>EFFECT(C29/2, 6)*2</f>
        <v>0.10210662664032988</v>
      </c>
    </row>
    <row r="59" spans="1:7" ht="29" customHeight="1">
      <c r="A59" s="22" t="s">
        <v>18</v>
      </c>
      <c r="B59" s="22"/>
      <c r="C59" s="22"/>
      <c r="D59" s="22"/>
      <c r="E59" s="22"/>
      <c r="F59" s="22"/>
      <c r="G59" s="22"/>
    </row>
    <row r="61" spans="1:7" ht="29" customHeight="1">
      <c r="A61" s="22" t="s">
        <v>19</v>
      </c>
      <c r="B61" s="22"/>
      <c r="C61" s="22"/>
      <c r="D61" s="22"/>
      <c r="E61" s="22"/>
      <c r="F61" s="22"/>
      <c r="G61" s="22"/>
    </row>
    <row r="62" spans="1:7">
      <c r="A62" s="21" t="s">
        <v>20</v>
      </c>
      <c r="B62" s="21"/>
      <c r="C62" s="21"/>
      <c r="D62" s="21"/>
      <c r="E62" s="21"/>
      <c r="F62" s="3">
        <f>SUM(F29:F35)</f>
        <v>13338.794591902077</v>
      </c>
    </row>
    <row r="63" spans="1:7">
      <c r="A63" s="21" t="s">
        <v>21</v>
      </c>
      <c r="B63" s="21"/>
      <c r="C63" s="21"/>
      <c r="D63" s="21"/>
      <c r="E63" s="21"/>
      <c r="F63" s="4">
        <v>0.05</v>
      </c>
    </row>
    <row r="64" spans="1:7">
      <c r="A64" s="21" t="s">
        <v>22</v>
      </c>
      <c r="B64" s="21"/>
      <c r="C64" s="21"/>
      <c r="D64" s="21"/>
      <c r="E64" s="21"/>
      <c r="F64" s="3">
        <f>PV(F63/2,6,0,-F62)</f>
        <v>11502.000772288089</v>
      </c>
      <c r="G64" s="8"/>
    </row>
    <row r="65" spans="1:7" ht="49" customHeight="1">
      <c r="A65" s="22" t="s">
        <v>24</v>
      </c>
      <c r="B65" s="22"/>
      <c r="C65" s="22"/>
      <c r="D65" s="22"/>
      <c r="E65" s="22"/>
      <c r="F65" s="22"/>
      <c r="G65" s="22"/>
    </row>
    <row r="66" spans="1:7" ht="30">
      <c r="A66" s="2" t="s">
        <v>1</v>
      </c>
      <c r="B66" s="2" t="s">
        <v>2</v>
      </c>
      <c r="C66" s="2" t="s">
        <v>5</v>
      </c>
      <c r="D66" s="2" t="s">
        <v>4</v>
      </c>
      <c r="E66" s="2" t="s">
        <v>3</v>
      </c>
      <c r="F66" s="2" t="s">
        <v>6</v>
      </c>
      <c r="G66" s="2" t="s">
        <v>7</v>
      </c>
    </row>
    <row r="67" spans="1:7">
      <c r="A67" s="3">
        <v>11502.000028998857</v>
      </c>
      <c r="B67" s="3">
        <v>0</v>
      </c>
      <c r="C67" s="4">
        <v>0.05</v>
      </c>
      <c r="D67" s="5">
        <v>0</v>
      </c>
      <c r="E67" s="3"/>
      <c r="F67" s="3">
        <v>0</v>
      </c>
      <c r="G67" s="3">
        <f>SUM(A67:B67)</f>
        <v>11502.000028998857</v>
      </c>
    </row>
    <row r="68" spans="1:7">
      <c r="A68" s="3"/>
      <c r="B68" s="3"/>
      <c r="C68" s="3"/>
      <c r="D68" s="5">
        <v>0.5</v>
      </c>
      <c r="E68" s="3">
        <f t="shared" ref="E68:E73" si="8">$C$67/2*G67</f>
        <v>287.55000072497143</v>
      </c>
      <c r="F68" s="3">
        <v>0</v>
      </c>
      <c r="G68" s="3">
        <f t="shared" ref="G68:G73" si="9">G67+E68-F68</f>
        <v>11789.550029723829</v>
      </c>
    </row>
    <row r="69" spans="1:7">
      <c r="A69" s="3"/>
      <c r="B69" s="3"/>
      <c r="C69" s="3"/>
      <c r="D69" s="5">
        <f>D68+0.5</f>
        <v>1</v>
      </c>
      <c r="E69" s="3">
        <f t="shared" si="8"/>
        <v>294.73875074309575</v>
      </c>
      <c r="F69" s="11">
        <v>0</v>
      </c>
      <c r="G69" s="11">
        <f t="shared" si="9"/>
        <v>12084.288780466924</v>
      </c>
    </row>
    <row r="70" spans="1:7">
      <c r="A70" s="3"/>
      <c r="B70" s="3"/>
      <c r="C70" s="3"/>
      <c r="D70" s="5">
        <f>D69+0.5</f>
        <v>1.5</v>
      </c>
      <c r="E70" s="3">
        <f t="shared" si="8"/>
        <v>302.10721951167312</v>
      </c>
      <c r="F70" s="11">
        <f>F69</f>
        <v>0</v>
      </c>
      <c r="G70" s="11">
        <f t="shared" si="9"/>
        <v>12386.395999978598</v>
      </c>
    </row>
    <row r="71" spans="1:7">
      <c r="A71" s="3"/>
      <c r="B71" s="3"/>
      <c r="C71" s="3"/>
      <c r="D71" s="5">
        <f>D70+0.5</f>
        <v>2</v>
      </c>
      <c r="E71" s="3">
        <f t="shared" si="8"/>
        <v>309.65989999946498</v>
      </c>
      <c r="F71" s="11">
        <f>F70</f>
        <v>0</v>
      </c>
      <c r="G71" s="11">
        <f t="shared" si="9"/>
        <v>12696.055899978064</v>
      </c>
    </row>
    <row r="72" spans="1:7">
      <c r="A72" s="3"/>
      <c r="B72" s="3"/>
      <c r="C72" s="3"/>
      <c r="D72" s="5">
        <f>D71+0.5</f>
        <v>2.5</v>
      </c>
      <c r="E72" s="3">
        <f t="shared" si="8"/>
        <v>317.4013974994516</v>
      </c>
      <c r="F72" s="11">
        <f>F71</f>
        <v>0</v>
      </c>
      <c r="G72" s="11">
        <f t="shared" si="9"/>
        <v>13013.457297477516</v>
      </c>
    </row>
    <row r="73" spans="1:7">
      <c r="A73" s="3"/>
      <c r="B73" s="3"/>
      <c r="C73" s="3"/>
      <c r="D73" s="5">
        <f>D72+0.5</f>
        <v>3</v>
      </c>
      <c r="E73" s="3">
        <f t="shared" si="8"/>
        <v>325.33643243693791</v>
      </c>
      <c r="F73" s="11">
        <f>F72</f>
        <v>0</v>
      </c>
      <c r="G73" s="11">
        <f t="shared" si="9"/>
        <v>13338.793729914454</v>
      </c>
    </row>
    <row r="74" spans="1:7">
      <c r="E74" s="3">
        <f>SUM(E68:E73)</f>
        <v>1836.7937009155949</v>
      </c>
      <c r="F74" s="3">
        <f>SUM(F67:F73)</f>
        <v>0</v>
      </c>
      <c r="G74" s="3">
        <f>G73-F62</f>
        <v>-8.6198762255662587E-4</v>
      </c>
    </row>
    <row r="75" spans="1:7">
      <c r="E75" s="3"/>
    </row>
    <row r="76" spans="1:7">
      <c r="A76" s="1" t="s">
        <v>25</v>
      </c>
      <c r="G76" s="3">
        <f>FV(C67/2, 6,0,-11502)</f>
        <v>13338.793696284663</v>
      </c>
    </row>
  </sheetData>
  <mergeCells count="16">
    <mergeCell ref="A40:G40"/>
    <mergeCell ref="A1:G1"/>
    <mergeCell ref="A2:G2"/>
    <mergeCell ref="A12:G12"/>
    <mergeCell ref="A26:G26"/>
    <mergeCell ref="A39:G39"/>
    <mergeCell ref="A63:E63"/>
    <mergeCell ref="A64:E64"/>
    <mergeCell ref="A65:G65"/>
    <mergeCell ref="A56:G56"/>
    <mergeCell ref="A42:D42"/>
    <mergeCell ref="A43:G43"/>
    <mergeCell ref="A57:G57"/>
    <mergeCell ref="A59:G59"/>
    <mergeCell ref="A61:G61"/>
    <mergeCell ref="A62:E6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workbookViewId="0">
      <selection activeCell="B19" sqref="B19"/>
    </sheetView>
  </sheetViews>
  <sheetFormatPr baseColWidth="10" defaultRowHeight="15" x14ac:dyDescent="0"/>
  <cols>
    <col min="1" max="1" width="12.33203125" style="1" bestFit="1" customWidth="1"/>
    <col min="2" max="2" width="11.1640625" style="1" bestFit="1" customWidth="1"/>
    <col min="3" max="3" width="12.83203125" style="1" customWidth="1"/>
    <col min="4" max="4" width="13" style="1" customWidth="1"/>
    <col min="5" max="5" width="12.33203125" style="1" bestFit="1" customWidth="1"/>
    <col min="6" max="16384" width="10.83203125" style="1"/>
  </cols>
  <sheetData>
    <row r="1" spans="1:12" ht="61" customHeight="1">
      <c r="A1" s="25" t="s">
        <v>71</v>
      </c>
      <c r="B1" s="26"/>
      <c r="C1" s="26"/>
      <c r="D1" s="26"/>
      <c r="E1" s="26"/>
      <c r="F1" s="26"/>
      <c r="G1" s="26"/>
      <c r="H1" s="26"/>
      <c r="I1" s="26"/>
      <c r="J1" s="26"/>
      <c r="K1" s="26"/>
      <c r="L1" s="26"/>
    </row>
    <row r="2" spans="1:12">
      <c r="A2" s="25" t="s">
        <v>26</v>
      </c>
      <c r="B2" s="25"/>
      <c r="C2" s="25"/>
      <c r="D2" s="25"/>
      <c r="E2" s="25"/>
      <c r="F2" s="25"/>
      <c r="G2" s="25"/>
      <c r="H2" s="25"/>
      <c r="I2" s="25"/>
      <c r="J2" s="25"/>
      <c r="K2" s="25"/>
      <c r="L2" s="25"/>
    </row>
    <row r="3" spans="1:12" ht="30" customHeight="1">
      <c r="A3" s="25" t="s">
        <v>30</v>
      </c>
      <c r="B3" s="25"/>
      <c r="C3" s="25"/>
      <c r="D3" s="25"/>
      <c r="E3" s="25"/>
      <c r="F3" s="25"/>
      <c r="G3" s="25"/>
      <c r="H3" s="25"/>
      <c r="I3" s="25"/>
      <c r="J3" s="25"/>
      <c r="K3" s="25"/>
      <c r="L3" s="25"/>
    </row>
    <row r="4" spans="1:12">
      <c r="A4" s="25" t="s">
        <v>27</v>
      </c>
      <c r="B4" s="25"/>
      <c r="C4" s="25"/>
      <c r="D4" s="25"/>
      <c r="E4" s="25"/>
      <c r="F4" s="25"/>
      <c r="G4" s="25"/>
      <c r="H4" s="25"/>
      <c r="I4" s="25"/>
      <c r="J4" s="25"/>
      <c r="K4" s="25"/>
      <c r="L4" s="25"/>
    </row>
    <row r="5" spans="1:12">
      <c r="A5" s="25" t="s">
        <v>28</v>
      </c>
      <c r="B5" s="25"/>
      <c r="C5" s="25"/>
      <c r="D5" s="25"/>
      <c r="E5" s="25"/>
      <c r="F5" s="25"/>
      <c r="G5" s="25"/>
      <c r="H5" s="25"/>
      <c r="I5" s="25"/>
      <c r="J5" s="25"/>
      <c r="K5" s="25"/>
      <c r="L5" s="25"/>
    </row>
    <row r="6" spans="1:12">
      <c r="A6" s="25" t="s">
        <v>29</v>
      </c>
      <c r="B6" s="25"/>
      <c r="C6" s="25"/>
      <c r="D6" s="25"/>
      <c r="E6" s="25"/>
      <c r="F6" s="25"/>
      <c r="G6" s="25"/>
      <c r="H6" s="25"/>
      <c r="I6" s="25"/>
      <c r="J6" s="25"/>
      <c r="K6" s="25"/>
      <c r="L6" s="25"/>
    </row>
    <row r="8" spans="1:12" ht="45">
      <c r="A8" s="12" t="s">
        <v>31</v>
      </c>
      <c r="B8" s="12" t="s">
        <v>32</v>
      </c>
      <c r="C8" s="12" t="s">
        <v>36</v>
      </c>
      <c r="D8" s="12" t="s">
        <v>35</v>
      </c>
      <c r="E8" s="12" t="s">
        <v>33</v>
      </c>
      <c r="F8" s="12" t="s">
        <v>5</v>
      </c>
      <c r="G8" s="12" t="s">
        <v>34</v>
      </c>
      <c r="H8" s="12"/>
    </row>
    <row r="9" spans="1:12">
      <c r="A9" s="3">
        <v>270000</v>
      </c>
      <c r="B9" s="3">
        <f>A9*0.05</f>
        <v>13500</v>
      </c>
      <c r="C9" s="3">
        <f>A9-B9</f>
        <v>256500</v>
      </c>
      <c r="D9" s="3">
        <f>3500+0.02*C9</f>
        <v>8630</v>
      </c>
      <c r="E9" s="3">
        <f>C9+D9</f>
        <v>265130</v>
      </c>
      <c r="F9" s="4">
        <v>7.4999999999999997E-2</v>
      </c>
      <c r="G9" s="3">
        <f>PMT(F9/12,30*12,-E9)</f>
        <v>1853.8274265259834</v>
      </c>
    </row>
    <row r="11" spans="1:12">
      <c r="A11" s="1" t="s">
        <v>37</v>
      </c>
    </row>
    <row r="12" spans="1:12">
      <c r="A12" s="1" t="s">
        <v>38</v>
      </c>
    </row>
    <row r="13" spans="1:12">
      <c r="A13" s="1" t="s">
        <v>39</v>
      </c>
    </row>
    <row r="14" spans="1:12">
      <c r="A14" s="1" t="s">
        <v>40</v>
      </c>
      <c r="D14" s="4">
        <f>RATE(30*12,-G9,E9)*12</f>
        <v>7.4999999999999706E-2</v>
      </c>
    </row>
    <row r="15" spans="1:12">
      <c r="B15" s="10" t="s">
        <v>77</v>
      </c>
      <c r="C15" s="1">
        <f>12*30</f>
        <v>360</v>
      </c>
      <c r="D15" s="4"/>
    </row>
    <row r="16" spans="1:12">
      <c r="B16" s="10" t="s">
        <v>78</v>
      </c>
      <c r="C16" s="3">
        <f>-1*G9</f>
        <v>-1853.8274265259834</v>
      </c>
      <c r="D16" s="4"/>
    </row>
    <row r="17" spans="1:4">
      <c r="B17" s="10" t="s">
        <v>79</v>
      </c>
      <c r="C17" s="3">
        <f>E9</f>
        <v>265130</v>
      </c>
      <c r="D17" s="4"/>
    </row>
    <row r="18" spans="1:4">
      <c r="B18" s="10" t="s">
        <v>80</v>
      </c>
      <c r="C18" s="1">
        <v>0</v>
      </c>
    </row>
    <row r="19" spans="1:4">
      <c r="B19" s="10" t="s">
        <v>75</v>
      </c>
      <c r="C19" s="4">
        <f>RATE(C15,C16,C17,C18)*12</f>
        <v>7.4999999999999706E-2</v>
      </c>
      <c r="D19" s="4" t="s">
        <v>74</v>
      </c>
    </row>
    <row r="20" spans="1:4">
      <c r="B20" s="10" t="s">
        <v>76</v>
      </c>
      <c r="C20" s="4">
        <f>RATE(C15,C16,C9,C18)*12</f>
        <v>7.8414165810662712E-2</v>
      </c>
    </row>
    <row r="21" spans="1:4">
      <c r="B21" s="10"/>
      <c r="C21" s="4"/>
    </row>
    <row r="22" spans="1:4">
      <c r="A22" s="13" t="s">
        <v>41</v>
      </c>
    </row>
  </sheetData>
  <mergeCells count="6">
    <mergeCell ref="A6:L6"/>
    <mergeCell ref="A1:L1"/>
    <mergeCell ref="A2:L2"/>
    <mergeCell ref="A3:L3"/>
    <mergeCell ref="A4:L4"/>
    <mergeCell ref="A5:L5"/>
  </mergeCells>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2" workbookViewId="0"/>
  </sheetViews>
  <sheetFormatPr baseColWidth="10" defaultColWidth="8.83203125" defaultRowHeight="12" x14ac:dyDescent="0"/>
  <cols>
    <col min="1" max="1" width="14.5" style="14" bestFit="1" customWidth="1"/>
    <col min="2" max="2" width="16.6640625" style="14" customWidth="1"/>
    <col min="3" max="3" width="11.6640625" style="15" bestFit="1" customWidth="1"/>
    <col min="4" max="16384" width="8.83203125" style="15"/>
  </cols>
  <sheetData>
    <row r="1" spans="1:4">
      <c r="A1" s="20" t="s">
        <v>73</v>
      </c>
    </row>
    <row r="3" spans="1:4">
      <c r="B3" s="14" t="s">
        <v>42</v>
      </c>
      <c r="C3" s="16">
        <v>600000</v>
      </c>
    </row>
    <row r="4" spans="1:4">
      <c r="B4" s="14" t="s">
        <v>43</v>
      </c>
      <c r="C4" s="17">
        <v>6.9931999999999994E-2</v>
      </c>
      <c r="D4" s="15" t="s">
        <v>44</v>
      </c>
    </row>
    <row r="5" spans="1:4">
      <c r="B5" s="14" t="s">
        <v>45</v>
      </c>
      <c r="C5" s="15">
        <v>360</v>
      </c>
      <c r="D5" s="15" t="s">
        <v>46</v>
      </c>
    </row>
    <row r="6" spans="1:4">
      <c r="B6" s="14" t="s">
        <v>47</v>
      </c>
      <c r="C6" s="15">
        <v>12</v>
      </c>
      <c r="D6" s="15" t="s">
        <v>48</v>
      </c>
    </row>
    <row r="8" spans="1:4">
      <c r="A8" s="14" t="s">
        <v>49</v>
      </c>
      <c r="B8" s="14" t="s">
        <v>50</v>
      </c>
      <c r="C8" s="16">
        <f>C3*0.006648459</f>
        <v>3989.0753999999997</v>
      </c>
      <c r="D8" s="15" t="s">
        <v>51</v>
      </c>
    </row>
    <row r="9" spans="1:4">
      <c r="D9" s="15" t="s">
        <v>52</v>
      </c>
    </row>
    <row r="10" spans="1:4">
      <c r="B10" s="14" t="s">
        <v>50</v>
      </c>
      <c r="C10" s="18">
        <f>PMT(C4/C6,C5,-C3)</f>
        <v>3989.0752329039396</v>
      </c>
      <c r="D10" s="15" t="s">
        <v>53</v>
      </c>
    </row>
    <row r="11" spans="1:4">
      <c r="D11" s="15" t="s">
        <v>54</v>
      </c>
    </row>
    <row r="13" spans="1:4">
      <c r="B13" s="15" t="s">
        <v>55</v>
      </c>
    </row>
    <row r="14" spans="1:4">
      <c r="B14" s="15"/>
    </row>
    <row r="15" spans="1:4">
      <c r="A15" s="14" t="s">
        <v>56</v>
      </c>
      <c r="B15" s="15" t="s">
        <v>57</v>
      </c>
    </row>
    <row r="16" spans="1:4">
      <c r="C16" s="18"/>
    </row>
    <row r="17" spans="1:4">
      <c r="B17" s="14" t="s">
        <v>58</v>
      </c>
      <c r="C17" s="16">
        <f>C8*129.050438898</f>
        <v>514791.93116721493</v>
      </c>
      <c r="D17" s="15" t="s">
        <v>51</v>
      </c>
    </row>
    <row r="18" spans="1:4">
      <c r="C18" s="18"/>
      <c r="D18" s="19" t="s">
        <v>59</v>
      </c>
    </row>
    <row r="19" spans="1:4">
      <c r="B19" s="14" t="s">
        <v>58</v>
      </c>
      <c r="C19" s="18">
        <f>PV(C4/C6,240,-C10)</f>
        <v>514791.90976230346</v>
      </c>
      <c r="D19" s="15" t="s">
        <v>53</v>
      </c>
    </row>
    <row r="20" spans="1:4">
      <c r="A20" s="15"/>
      <c r="D20" s="15" t="s">
        <v>60</v>
      </c>
    </row>
    <row r="22" spans="1:4">
      <c r="A22" s="14" t="s">
        <v>61</v>
      </c>
      <c r="B22" s="14" t="s">
        <v>62</v>
      </c>
      <c r="C22" s="17">
        <f>EFFECT(C4,C6)</f>
        <v>7.2217590251912211E-2</v>
      </c>
      <c r="D22" s="15" t="s">
        <v>63</v>
      </c>
    </row>
    <row r="23" spans="1:4">
      <c r="C23" s="17"/>
    </row>
    <row r="24" spans="1:4">
      <c r="B24" s="14" t="s">
        <v>62</v>
      </c>
      <c r="C24" s="17">
        <f>(1+RATE(C5,-C10,C3))^C6-1</f>
        <v>7.2217590251914876E-2</v>
      </c>
      <c r="D24" s="15" t="s">
        <v>64</v>
      </c>
    </row>
    <row r="26" spans="1:4">
      <c r="A26" s="14" t="s">
        <v>65</v>
      </c>
      <c r="B26" s="20" t="s">
        <v>66</v>
      </c>
    </row>
    <row r="28" spans="1:4">
      <c r="B28" s="14" t="s">
        <v>50</v>
      </c>
      <c r="C28" s="18">
        <f>C10</f>
        <v>3989.0752329039396</v>
      </c>
    </row>
    <row r="30" spans="1:4">
      <c r="B30" s="14" t="s">
        <v>67</v>
      </c>
      <c r="C30" s="17">
        <f>RATE(C5,-C28,C3)*C6</f>
        <v>6.9932000000000411E-2</v>
      </c>
      <c r="D30" s="15" t="s">
        <v>68</v>
      </c>
    </row>
    <row r="31" spans="1:4">
      <c r="C31" s="17"/>
    </row>
    <row r="32" spans="1:4">
      <c r="B32" s="15" t="s">
        <v>55</v>
      </c>
      <c r="C32" s="17"/>
    </row>
    <row r="33" spans="1:3">
      <c r="B33" s="15"/>
      <c r="C33" s="17"/>
    </row>
    <row r="34" spans="1:3">
      <c r="A34" s="20" t="s">
        <v>69</v>
      </c>
      <c r="B34" s="15"/>
      <c r="C34" s="17"/>
    </row>
    <row r="35" spans="1:3">
      <c r="B35" s="15"/>
      <c r="C35" s="17"/>
    </row>
    <row r="36" spans="1:3">
      <c r="B36" s="15"/>
      <c r="C36" s="17"/>
    </row>
    <row r="37" spans="1:3">
      <c r="B37" s="15"/>
      <c r="C37" s="17"/>
    </row>
    <row r="69" spans="1:1" s="15" customFormat="1">
      <c r="A69" s="20" t="s">
        <v>70</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Prob. 1</vt:lpstr>
      <vt:lpstr>Prob. 2</vt:lpstr>
      <vt:lpstr>Prob. 3</vt:lpstr>
    </vt:vector>
  </TitlesOfParts>
  <Company>Temple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Picone</dc:creator>
  <cp:lastModifiedBy>Joseph Picone</cp:lastModifiedBy>
  <dcterms:created xsi:type="dcterms:W3CDTF">2013-02-23T04:11:53Z</dcterms:created>
  <dcterms:modified xsi:type="dcterms:W3CDTF">2013-03-02T21:01:33Z</dcterms:modified>
</cp:coreProperties>
</file>