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555" yWindow="555" windowWidth="25035" windowHeight="13965"/>
  </bookViews>
  <sheets>
    <sheet name="Problem 1" sheetId="2" r:id="rId1"/>
    <sheet name="Problem 2" sheetId="3"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39" i="2" l="1"/>
  <c r="E32" i="2"/>
  <c r="D38" i="2"/>
  <c r="D29" i="3"/>
  <c r="D12" i="3"/>
  <c r="H26" i="3"/>
  <c r="H27" i="3"/>
  <c r="D28" i="3"/>
  <c r="D16" i="3"/>
  <c r="D17" i="3"/>
  <c r="D21" i="3"/>
  <c r="D23" i="2"/>
  <c r="D24" i="2"/>
  <c r="B4" i="3"/>
  <c r="B6" i="3"/>
  <c r="I16" i="2"/>
  <c r="I17" i="2"/>
  <c r="I18" i="2"/>
  <c r="I20" i="2"/>
  <c r="E11" i="2"/>
  <c r="E12" i="2"/>
  <c r="E13" i="2"/>
  <c r="E14" i="2"/>
  <c r="E15" i="2"/>
  <c r="F15" i="2"/>
  <c r="J15" i="2"/>
  <c r="E16" i="2"/>
  <c r="F16" i="2"/>
  <c r="J16" i="2"/>
  <c r="E17" i="2"/>
  <c r="F17" i="2"/>
  <c r="J17" i="2"/>
  <c r="E18" i="2"/>
  <c r="E20" i="2"/>
  <c r="G15" i="2"/>
  <c r="H15" i="2"/>
  <c r="G16" i="2"/>
  <c r="H16" i="2"/>
  <c r="G17" i="2"/>
  <c r="H17" i="2"/>
  <c r="G18" i="2"/>
  <c r="H18" i="2"/>
  <c r="H20" i="2"/>
  <c r="G20" i="2"/>
  <c r="F14" i="2"/>
  <c r="F13" i="2"/>
  <c r="F12" i="2"/>
  <c r="F11" i="2"/>
  <c r="F18" i="2"/>
  <c r="J18" i="2"/>
</calcChain>
</file>

<file path=xl/sharedStrings.xml><?xml version="1.0" encoding="utf-8"?>
<sst xmlns="http://schemas.openxmlformats.org/spreadsheetml/2006/main" count="54" uniqueCount="48">
  <si>
    <t>Ian Christman</t>
  </si>
  <si>
    <t>Exam 1</t>
  </si>
  <si>
    <t>ENGR3096</t>
  </si>
  <si>
    <t>Principle:</t>
  </si>
  <si>
    <t>Compounded Annually</t>
  </si>
  <si>
    <t>Interest Rate:</t>
  </si>
  <si>
    <t>Year</t>
  </si>
  <si>
    <t>Total Due</t>
  </si>
  <si>
    <t>Total Paid</t>
  </si>
  <si>
    <t>Balance</t>
  </si>
  <si>
    <t>a.)</t>
  </si>
  <si>
    <t>Interest Paid</t>
  </si>
  <si>
    <t>Principle Paid</t>
  </si>
  <si>
    <t>Total:</t>
  </si>
  <si>
    <t>b.)</t>
  </si>
  <si>
    <t>Gathered Interest</t>
  </si>
  <si>
    <t>=PMT(0.1,4,-D23)</t>
  </si>
  <si>
    <t>c.)</t>
  </si>
  <si>
    <t>Future Worth:</t>
  </si>
  <si>
    <t>Present Worth:</t>
  </si>
  <si>
    <t>d.)</t>
  </si>
  <si>
    <t>=FV(0.1,4,,-10000)</t>
  </si>
  <si>
    <t>=FV(0.1/2,8,,-10000)</t>
  </si>
  <si>
    <t>Problem 2</t>
  </si>
  <si>
    <t>Down payment:</t>
  </si>
  <si>
    <t>Loan:</t>
  </si>
  <si>
    <t>Years:</t>
  </si>
  <si>
    <t>Months:</t>
  </si>
  <si>
    <t>Closing Cost:</t>
  </si>
  <si>
    <t>=PMT(0.05/12,120,-460000)</t>
  </si>
  <si>
    <t>For this portion of the problem I set up the cash flow diagram making making sure to account for the interest gathered in the four years that payments would be defferred. Once I reached year 5 I set the total paid to $1,000 and filled out the rest of the chart.  Once it was all filled out I went back and changed my total paid amount progressively until the balance became zero, or in this case 1 cent was paid extra.  In order to figure out the interest paid and principle paid annually I took the sum of the gathered interest and divided it by four and set that as the annual interest paid.  In order to find the principle paid, I subtracted total paid by the interest paid.</t>
  </si>
  <si>
    <t>For this portion of the problem I looked to evaluate the present and future worth of this investment.  Solving for the present worth was simple.  Since no time has technically passed yet, the present worth of the investment is simply equal to the amount of the principle at $10,000.  In order to solve for the future worth, I used excel's FV function where the payment was -$4,618.81.</t>
  </si>
  <si>
    <t>For this portion of the problem I first looked to solve the future value of the investment after four years using the FV function in excel.  In this function I used 0.1 for the interest rate, -10000 as the principle, and looked to evaluate this after the first four years.  Once this was determined I then used the PMT function and treated the FV value as the PV, with 0.1 as the interest rate and looked to evaluate this over the last four years.  To no surprise I received the same annual payment for the last four years as I did for the last four years in part A.</t>
  </si>
  <si>
    <t>Here I used my PMT function where the interest is compounded monthly for 120 payments with the PV being -$460,000 since we are not including the down payment but we are including the closing costs.  Out interest rate in this function will be 0.5 and will be divided by 12 since it is compounded monthly.</t>
  </si>
  <si>
    <t>=FV(0.1,4,-D24)</t>
  </si>
  <si>
    <t>=PMT(0.05/12,120,-10000)</t>
  </si>
  <si>
    <t>=H24-H25</t>
  </si>
  <si>
    <t>=RATE(120,-D12,450000)*12</t>
  </si>
  <si>
    <t>To solve for the amount of interest that had to be paid on the closing cost we first determined the monthly payment that would needed to pay it off after 120 months.  To do this we used our PMT function where the interest was 0.05/12 since it was compounded monthly, 120 was the amount of months that the closing cost would be accuring interest, and I treated the closing cost as the principle payment.  Once the monthly payment was discovered, I multiplied the monthly times the number of months (120) and subtracted the principle payment.</t>
  </si>
  <si>
    <t>Total Amount Paid With Closing Costs In Loans</t>
  </si>
  <si>
    <t>Total Amount Paid With Closing Costs Paid At Closing</t>
  </si>
  <si>
    <t>=D12*120</t>
  </si>
  <si>
    <t>=PMT(0.05/12,120,-450000)*120+10000</t>
  </si>
  <si>
    <r>
      <t>=RATE(120,PMT</t>
    </r>
    <r>
      <rPr>
        <sz val="11"/>
        <color indexed="206"/>
        <rFont val="Calibri"/>
        <family val="2"/>
      </rPr>
      <t>(</t>
    </r>
    <r>
      <rPr>
        <sz val="11"/>
        <color theme="1"/>
        <rFont val="Calibri"/>
        <family val="2"/>
        <scheme val="minor"/>
      </rPr>
      <t>0.05/12,120,-450000</t>
    </r>
    <r>
      <rPr>
        <sz val="11"/>
        <color indexed="206"/>
        <rFont val="Calibri"/>
        <family val="2"/>
      </rPr>
      <t>)</t>
    </r>
    <r>
      <rPr>
        <sz val="11"/>
        <color theme="1"/>
        <rFont val="Calibri"/>
        <family val="2"/>
        <scheme val="minor"/>
      </rPr>
      <t>,-450000)*12</t>
    </r>
  </si>
  <si>
    <t>In order to figure out how closing costs affect the overall cost of the loan I approached the problem in two ways.  First I figured out the future worth of the loan where the principle value included closing costs.  Next, I figured out how much the total amount of the loan cost with closing costs included in the loan.  To discover this I simply took the answer from Part A and multiplied it by 120.  Next, I looked to find out the total amount paid when the closing costs are paid at closing.  To do this I found out the monthly payment when the principle loan is -450000 and added 10000 since closing costs are paid at closing.  To find the difference I subtracted these two totals and recieved a value of 2727.86. This value in theory should be equal to the interest accured on the closing costs if they were to be included such as we discovered in Part B.  Since my two values are equal, I am certain my value is correct.  When determining the APR we must discover the new monthly payment that occurs when closing costs are paid at closing and we do this by taking our rate function and multiplying it by 12.  Our values in our rate function are our monthly payment on a loan of 450000, the interest rate divided by 12, and a  principle of 450000.  This will make our APR the same amount as our initial interest.</t>
  </si>
  <si>
    <t>In order to determine the effective interest rates when closing costs are included in the loan we use our rate function where the payment is the monthly payment of a $460,000 loan and our present valuoe is $450,000 over a 120 month period.</t>
  </si>
  <si>
    <t>=PMT(0.1,4,-D38)</t>
  </si>
  <si>
    <t>For this portion of the problem I treated it similarly to Part B.  The only difference was when solving for the future value of the investment I divded the interest by 2 and multiplied the nper by 2.  When determining the payment, I left nper and interest rate alone since he is looking to pay off four equal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</si>
</sst>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indexed="206"/>
      <name val="Calibri"/>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0" fillId="0" borderId="0" xfId="0" applyAlignment="1"/>
    <xf numFmtId="44" fontId="0" fillId="0" borderId="0" xfId="0" applyNumberFormat="1"/>
    <xf numFmtId="10" fontId="0" fillId="0" borderId="0" xfId="0" applyNumberFormat="1"/>
    <xf numFmtId="164" fontId="0" fillId="0" borderId="0" xfId="0" applyNumberFormat="1"/>
    <xf numFmtId="0" fontId="1" fillId="0" borderId="0" xfId="0" applyFont="1"/>
    <xf numFmtId="0" fontId="0" fillId="0" borderId="0" xfId="0" applyAlignment="1">
      <alignment horizontal="right"/>
    </xf>
    <xf numFmtId="8" fontId="0" fillId="0" borderId="0" xfId="0" applyNumberFormat="1"/>
    <xf numFmtId="0" fontId="0" fillId="0" borderId="0" xfId="0" applyAlignment="1">
      <alignment horizontal="left" vertical="top" wrapText="1"/>
    </xf>
    <xf numFmtId="0" fontId="0" fillId="0" borderId="0" xfId="0" applyAlignment="1">
      <alignment vertical="top" wrapText="1"/>
    </xf>
    <xf numFmtId="8" fontId="0" fillId="2" borderId="10" xfId="0" applyNumberFormat="1" applyFill="1" applyBorder="1"/>
    <xf numFmtId="8" fontId="0" fillId="2" borderId="1" xfId="0" applyNumberFormat="1" applyFill="1" applyBorder="1"/>
    <xf numFmtId="164" fontId="0" fillId="2" borderId="1" xfId="0" applyNumberFormat="1" applyFill="1" applyBorder="1"/>
    <xf numFmtId="10" fontId="0" fillId="2" borderId="1" xfId="0" applyNumberFormat="1" applyFill="1" applyBorder="1"/>
    <xf numFmtId="0" fontId="0" fillId="0" borderId="0" xfId="0" applyAlignment="1">
      <alignment horizontal="center" wrapText="1"/>
    </xf>
    <xf numFmtId="8" fontId="0" fillId="2" borderId="11" xfId="0" applyNumberFormat="1" applyFill="1" applyBorder="1"/>
    <xf numFmtId="0" fontId="0" fillId="0" borderId="0" xfId="0" applyBorder="1"/>
    <xf numFmtId="8" fontId="0" fillId="0" borderId="8" xfId="0" applyNumberFormat="1" applyFill="1" applyBorder="1"/>
    <xf numFmtId="44" fontId="0" fillId="0" borderId="0" xfId="0" applyNumberFormat="1" applyFill="1" applyBorder="1"/>
    <xf numFmtId="10" fontId="0" fillId="0" borderId="0" xfId="0" applyNumberFormat="1" applyFill="1" applyBorder="1"/>
    <xf numFmtId="8" fontId="0" fillId="0" borderId="0" xfId="0" applyNumberFormat="1" applyAlignment="1"/>
    <xf numFmtId="0" fontId="0" fillId="0" borderId="0" xfId="0" quotePrefix="1" applyBorder="1" applyAlignment="1">
      <alignment horizontal="center" vertical="center"/>
    </xf>
    <xf numFmtId="0" fontId="0" fillId="0" borderId="0" xfId="0" applyAlignment="1">
      <alignment horizontal="left" vertical="top" wrapText="1"/>
    </xf>
    <xf numFmtId="0" fontId="1" fillId="0" borderId="0" xfId="0" applyFont="1" applyAlignment="1">
      <alignment horizontal="left"/>
    </xf>
    <xf numFmtId="0" fontId="0" fillId="0" borderId="0" xfId="0"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5" xfId="0" quotePrefix="1" applyBorder="1" applyAlignment="1">
      <alignment horizontal="center"/>
    </xf>
    <xf numFmtId="0" fontId="0" fillId="0" borderId="0" xfId="0" quotePrefix="1" applyAlignment="1">
      <alignment horizontal="center"/>
    </xf>
    <xf numFmtId="0" fontId="0" fillId="0" borderId="6" xfId="0" quotePrefix="1" applyBorder="1" applyAlignment="1">
      <alignment horizontal="center"/>
    </xf>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8" fontId="0" fillId="0" borderId="0" xfId="0" quotePrefix="1" applyNumberFormat="1" applyAlignment="1">
      <alignment horizontal="center" vertical="center"/>
    </xf>
    <xf numFmtId="8" fontId="0" fillId="0" borderId="0" xfId="0" applyNumberFormat="1" applyAlignment="1">
      <alignment horizontal="center" vertical="center"/>
    </xf>
    <xf numFmtId="0" fontId="0" fillId="0" borderId="5" xfId="0" quotePrefix="1" applyBorder="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topLeftCell="B16" workbookViewId="0">
      <selection activeCell="D39" sqref="D39"/>
    </sheetView>
  </sheetViews>
  <sheetFormatPr defaultColWidth="8.85546875" defaultRowHeight="15" x14ac:dyDescent="0.25"/>
  <cols>
    <col min="1" max="1" width="13.140625" bestFit="1" customWidth="1"/>
    <col min="2" max="2" width="11.42578125" bestFit="1" customWidth="1"/>
    <col min="3" max="3" width="3.85546875" customWidth="1"/>
    <col min="4" max="4" width="14.42578125" bestFit="1" customWidth="1"/>
    <col min="5" max="5" width="16.85546875" bestFit="1" customWidth="1"/>
    <col min="6" max="6" width="10.140625" bestFit="1" customWidth="1"/>
    <col min="7" max="7" width="12.28515625" bestFit="1" customWidth="1"/>
    <col min="8" max="8" width="13.28515625" bestFit="1" customWidth="1"/>
    <col min="9" max="9" width="10.140625" bestFit="1" customWidth="1"/>
    <col min="10" max="10" width="10.42578125" bestFit="1" customWidth="1"/>
    <col min="15" max="15" width="8.85546875" customWidth="1"/>
    <col min="16" max="16" width="11.7109375" bestFit="1" customWidth="1"/>
  </cols>
  <sheetData>
    <row r="1" spans="1:17" x14ac:dyDescent="0.25">
      <c r="A1" s="23" t="s">
        <v>0</v>
      </c>
      <c r="B1" s="23"/>
      <c r="C1" s="1"/>
    </row>
    <row r="2" spans="1:17" x14ac:dyDescent="0.25">
      <c r="A2" s="23" t="s">
        <v>1</v>
      </c>
      <c r="B2" s="23"/>
    </row>
    <row r="3" spans="1:17" x14ac:dyDescent="0.25">
      <c r="A3" s="23" t="s">
        <v>2</v>
      </c>
      <c r="B3" s="23"/>
    </row>
    <row r="5" spans="1:17" x14ac:dyDescent="0.25">
      <c r="A5" s="24" t="s">
        <v>4</v>
      </c>
      <c r="B5" s="24"/>
    </row>
    <row r="6" spans="1:17" x14ac:dyDescent="0.25">
      <c r="A6" t="s">
        <v>3</v>
      </c>
      <c r="B6" s="2">
        <v>10000</v>
      </c>
    </row>
    <row r="7" spans="1:17" x14ac:dyDescent="0.25">
      <c r="A7" t="s">
        <v>5</v>
      </c>
      <c r="B7" s="3">
        <v>0.1</v>
      </c>
    </row>
    <row r="9" spans="1:17" x14ac:dyDescent="0.25">
      <c r="C9" s="5" t="s">
        <v>10</v>
      </c>
      <c r="D9" t="s">
        <v>6</v>
      </c>
      <c r="E9" t="s">
        <v>15</v>
      </c>
      <c r="F9" t="s">
        <v>7</v>
      </c>
      <c r="G9" t="s">
        <v>11</v>
      </c>
      <c r="H9" t="s">
        <v>12</v>
      </c>
      <c r="I9" t="s">
        <v>8</v>
      </c>
      <c r="J9" t="s">
        <v>9</v>
      </c>
    </row>
    <row r="10" spans="1:17" x14ac:dyDescent="0.25">
      <c r="D10">
        <v>0</v>
      </c>
      <c r="E10" s="4"/>
      <c r="F10" s="4"/>
      <c r="G10" s="4"/>
      <c r="H10" s="4"/>
      <c r="I10" s="4"/>
      <c r="J10" s="4">
        <v>10000</v>
      </c>
    </row>
    <row r="11" spans="1:17" ht="15.75" thickBot="1" x14ac:dyDescent="0.3">
      <c r="D11">
        <v>1</v>
      </c>
      <c r="E11" s="4">
        <f>J10*B7</f>
        <v>1000</v>
      </c>
      <c r="F11" s="4">
        <f>J10+E11</f>
        <v>11000</v>
      </c>
      <c r="G11" s="4">
        <v>0</v>
      </c>
      <c r="H11" s="4">
        <v>0</v>
      </c>
      <c r="I11" s="4">
        <v>0</v>
      </c>
      <c r="J11" s="4">
        <v>11000</v>
      </c>
    </row>
    <row r="12" spans="1:17" ht="15" customHeight="1" x14ac:dyDescent="0.25">
      <c r="D12">
        <v>2</v>
      </c>
      <c r="E12" s="4">
        <f>J11*B7</f>
        <v>1100</v>
      </c>
      <c r="F12" s="4">
        <f>J11+E12</f>
        <v>12100</v>
      </c>
      <c r="G12" s="4">
        <v>0</v>
      </c>
      <c r="H12" s="4">
        <v>0</v>
      </c>
      <c r="I12" s="4">
        <v>0</v>
      </c>
      <c r="J12" s="4">
        <v>12100</v>
      </c>
      <c r="L12" s="25" t="s">
        <v>30</v>
      </c>
      <c r="M12" s="26"/>
      <c r="N12" s="26"/>
      <c r="O12" s="26"/>
      <c r="P12" s="26"/>
      <c r="Q12" s="27"/>
    </row>
    <row r="13" spans="1:17" x14ac:dyDescent="0.25">
      <c r="D13">
        <v>3</v>
      </c>
      <c r="E13" s="4">
        <f>12100*B7</f>
        <v>1210</v>
      </c>
      <c r="F13" s="4">
        <f>J12+E13</f>
        <v>13310</v>
      </c>
      <c r="G13" s="4">
        <v>0</v>
      </c>
      <c r="H13" s="4">
        <v>0</v>
      </c>
      <c r="I13" s="4">
        <v>0</v>
      </c>
      <c r="J13" s="4">
        <v>13310</v>
      </c>
      <c r="L13" s="28"/>
      <c r="M13" s="29"/>
      <c r="N13" s="29"/>
      <c r="O13" s="29"/>
      <c r="P13" s="29"/>
      <c r="Q13" s="30"/>
    </row>
    <row r="14" spans="1:17" ht="15.75" thickBot="1" x14ac:dyDescent="0.3">
      <c r="D14">
        <v>4</v>
      </c>
      <c r="E14" s="4">
        <f>J13*B7</f>
        <v>1331</v>
      </c>
      <c r="F14" s="4">
        <f>J13+E14</f>
        <v>14641</v>
      </c>
      <c r="G14" s="4">
        <v>0</v>
      </c>
      <c r="H14" s="4">
        <v>0</v>
      </c>
      <c r="I14" s="4">
        <v>0</v>
      </c>
      <c r="J14" s="4">
        <v>14641</v>
      </c>
      <c r="L14" s="28"/>
      <c r="M14" s="29"/>
      <c r="N14" s="29"/>
      <c r="O14" s="29"/>
      <c r="P14" s="29"/>
      <c r="Q14" s="30"/>
    </row>
    <row r="15" spans="1:17" ht="15.75" thickBot="1" x14ac:dyDescent="0.3">
      <c r="D15">
        <v>5</v>
      </c>
      <c r="E15" s="4">
        <f>J14*B7</f>
        <v>1464.1000000000001</v>
      </c>
      <c r="F15" s="4">
        <f>J14+E15</f>
        <v>16105.1</v>
      </c>
      <c r="G15" s="4">
        <f>E20/4</f>
        <v>2118.8077225000002</v>
      </c>
      <c r="H15" s="4">
        <f>I15-G15</f>
        <v>2500.0022775000002</v>
      </c>
      <c r="I15" s="12">
        <v>4618.8100000000004</v>
      </c>
      <c r="J15" s="4">
        <f>F15-I15</f>
        <v>11486.29</v>
      </c>
      <c r="L15" s="28"/>
      <c r="M15" s="29"/>
      <c r="N15" s="29"/>
      <c r="O15" s="29"/>
      <c r="P15" s="29"/>
      <c r="Q15" s="30"/>
    </row>
    <row r="16" spans="1:17" x14ac:dyDescent="0.25">
      <c r="D16">
        <v>6</v>
      </c>
      <c r="E16" s="4">
        <f>J15*B7</f>
        <v>1148.6290000000001</v>
      </c>
      <c r="F16" s="4">
        <f>E16+J15</f>
        <v>12634.919000000002</v>
      </c>
      <c r="G16" s="4">
        <f>G15</f>
        <v>2118.8077225000002</v>
      </c>
      <c r="H16" s="4">
        <f>I16-G16</f>
        <v>2500.0022775000002</v>
      </c>
      <c r="I16" s="4">
        <f>I15</f>
        <v>4618.8100000000004</v>
      </c>
      <c r="J16" s="4">
        <f>F16-I16</f>
        <v>8016.1090000000013</v>
      </c>
      <c r="L16" s="28"/>
      <c r="M16" s="29"/>
      <c r="N16" s="29"/>
      <c r="O16" s="29"/>
      <c r="P16" s="29"/>
      <c r="Q16" s="30"/>
    </row>
    <row r="17" spans="3:17" x14ac:dyDescent="0.25">
      <c r="D17">
        <v>7</v>
      </c>
      <c r="E17" s="4">
        <f>J16*B7</f>
        <v>801.61090000000013</v>
      </c>
      <c r="F17" s="4">
        <f>J16+E17</f>
        <v>8817.7199000000019</v>
      </c>
      <c r="G17" s="4">
        <f>G16</f>
        <v>2118.8077225000002</v>
      </c>
      <c r="H17" s="4">
        <f>I17-G17</f>
        <v>2500.0022775000002</v>
      </c>
      <c r="I17" s="4">
        <f>I15</f>
        <v>4618.8100000000004</v>
      </c>
      <c r="J17" s="4">
        <f>F17-I17</f>
        <v>4198.9099000000015</v>
      </c>
      <c r="L17" s="28"/>
      <c r="M17" s="29"/>
      <c r="N17" s="29"/>
      <c r="O17" s="29"/>
      <c r="P17" s="29"/>
      <c r="Q17" s="30"/>
    </row>
    <row r="18" spans="3:17" x14ac:dyDescent="0.25">
      <c r="D18">
        <v>8</v>
      </c>
      <c r="E18" s="4">
        <f>J17*B7</f>
        <v>419.89099000000016</v>
      </c>
      <c r="F18" s="4">
        <f>J17+E18</f>
        <v>4618.8008900000013</v>
      </c>
      <c r="G18" s="4">
        <f>G17</f>
        <v>2118.8077225000002</v>
      </c>
      <c r="H18" s="4">
        <f>I18-G18</f>
        <v>2500.0022775000002</v>
      </c>
      <c r="I18" s="4">
        <f>I15</f>
        <v>4618.8100000000004</v>
      </c>
      <c r="J18" s="4">
        <f>F18-I18</f>
        <v>-9.1099999990547076E-3</v>
      </c>
      <c r="L18" s="28"/>
      <c r="M18" s="29"/>
      <c r="N18" s="29"/>
      <c r="O18" s="29"/>
      <c r="P18" s="29"/>
      <c r="Q18" s="30"/>
    </row>
    <row r="19" spans="3:17" x14ac:dyDescent="0.25">
      <c r="L19" s="28"/>
      <c r="M19" s="29"/>
      <c r="N19" s="29"/>
      <c r="O19" s="29"/>
      <c r="P19" s="29"/>
      <c r="Q19" s="30"/>
    </row>
    <row r="20" spans="3:17" x14ac:dyDescent="0.25">
      <c r="D20" s="6" t="s">
        <v>13</v>
      </c>
      <c r="E20" s="4">
        <f>SUM(E11:E18)</f>
        <v>8475.2308900000007</v>
      </c>
      <c r="G20" s="4">
        <f>SUM(G15:G18)</f>
        <v>8475.2308900000007</v>
      </c>
      <c r="H20" s="4">
        <f>SUM(H15:H18)</f>
        <v>10000.009110000001</v>
      </c>
      <c r="I20" s="4">
        <f>SUM(I15:I18)</f>
        <v>18475.240000000002</v>
      </c>
      <c r="L20" s="28"/>
      <c r="M20" s="29"/>
      <c r="N20" s="29"/>
      <c r="O20" s="29"/>
      <c r="P20" s="29"/>
      <c r="Q20" s="30"/>
    </row>
    <row r="21" spans="3:17" x14ac:dyDescent="0.25">
      <c r="E21" s="4"/>
      <c r="L21" s="28"/>
      <c r="M21" s="29"/>
      <c r="N21" s="29"/>
      <c r="O21" s="29"/>
      <c r="P21" s="29"/>
      <c r="Q21" s="30"/>
    </row>
    <row r="22" spans="3:17" ht="15.75" thickBot="1" x14ac:dyDescent="0.3">
      <c r="L22" s="28"/>
      <c r="M22" s="29"/>
      <c r="N22" s="29"/>
      <c r="O22" s="29"/>
      <c r="P22" s="29"/>
      <c r="Q22" s="30"/>
    </row>
    <row r="23" spans="3:17" ht="24" customHeight="1" thickBot="1" x14ac:dyDescent="0.3">
      <c r="C23" s="5" t="s">
        <v>14</v>
      </c>
      <c r="D23" s="7">
        <f>FV(0.1,4,,-10000)</f>
        <v>14641.000000000004</v>
      </c>
      <c r="E23" s="35" t="s">
        <v>21</v>
      </c>
      <c r="F23" s="36"/>
      <c r="G23" s="25" t="s">
        <v>32</v>
      </c>
      <c r="H23" s="26"/>
      <c r="I23" s="26"/>
      <c r="J23" s="27"/>
      <c r="L23" s="31"/>
      <c r="M23" s="32"/>
      <c r="N23" s="32"/>
      <c r="O23" s="32"/>
      <c r="P23" s="32"/>
      <c r="Q23" s="33"/>
    </row>
    <row r="24" spans="3:17" ht="24" customHeight="1" thickBot="1" x14ac:dyDescent="0.3">
      <c r="D24" s="11">
        <f>PMT(0.1,4,-D23)</f>
        <v>4618.8080370609796</v>
      </c>
      <c r="E24" s="34" t="s">
        <v>16</v>
      </c>
      <c r="F24" s="36"/>
      <c r="G24" s="28"/>
      <c r="H24" s="29"/>
      <c r="I24" s="29"/>
      <c r="J24" s="30"/>
    </row>
    <row r="25" spans="3:17" ht="24" customHeight="1" x14ac:dyDescent="0.25">
      <c r="G25" s="28"/>
      <c r="H25" s="29"/>
      <c r="I25" s="29"/>
      <c r="J25" s="30"/>
    </row>
    <row r="26" spans="3:17" ht="24" customHeight="1" x14ac:dyDescent="0.25">
      <c r="G26" s="28"/>
      <c r="H26" s="29"/>
      <c r="I26" s="29"/>
      <c r="J26" s="30"/>
    </row>
    <row r="27" spans="3:17" ht="24" customHeight="1" x14ac:dyDescent="0.25">
      <c r="G27" s="28"/>
      <c r="H27" s="29"/>
      <c r="I27" s="29"/>
      <c r="J27" s="30"/>
      <c r="P27" s="7"/>
    </row>
    <row r="28" spans="3:17" ht="63.75" customHeight="1" thickBot="1" x14ac:dyDescent="0.3">
      <c r="G28" s="31"/>
      <c r="H28" s="32"/>
      <c r="I28" s="32"/>
      <c r="J28" s="33"/>
    </row>
    <row r="29" spans="3:17" x14ac:dyDescent="0.25">
      <c r="G29" s="9"/>
      <c r="H29" s="9"/>
      <c r="I29" s="9"/>
      <c r="J29" s="9"/>
      <c r="P29" s="7"/>
    </row>
    <row r="30" spans="3:17" ht="15.75" thickBot="1" x14ac:dyDescent="0.3">
      <c r="G30" s="9"/>
      <c r="H30" s="9"/>
      <c r="I30" s="9"/>
      <c r="J30" s="9"/>
    </row>
    <row r="31" spans="3:17" ht="15" customHeight="1" thickBot="1" x14ac:dyDescent="0.3">
      <c r="C31" s="5" t="s">
        <v>17</v>
      </c>
      <c r="D31" t="s">
        <v>19</v>
      </c>
      <c r="E31" s="10">
        <v>10000</v>
      </c>
      <c r="F31" s="35"/>
      <c r="G31" s="35"/>
      <c r="H31" s="25" t="s">
        <v>31</v>
      </c>
      <c r="I31" s="26"/>
      <c r="J31" s="26"/>
      <c r="K31" s="26"/>
      <c r="L31" s="26"/>
      <c r="M31" s="27"/>
    </row>
    <row r="32" spans="3:17" ht="15.75" thickBot="1" x14ac:dyDescent="0.3">
      <c r="D32" t="s">
        <v>18</v>
      </c>
      <c r="E32" s="11">
        <f>FV(0.1,4,-D24)</f>
        <v>21435.888100000022</v>
      </c>
      <c r="F32" s="35" t="s">
        <v>34</v>
      </c>
      <c r="G32" s="35"/>
      <c r="H32" s="28"/>
      <c r="I32" s="29"/>
      <c r="J32" s="29"/>
      <c r="K32" s="29"/>
      <c r="L32" s="29"/>
      <c r="M32" s="30"/>
    </row>
    <row r="33" spans="3:13" x14ac:dyDescent="0.25">
      <c r="G33" s="9"/>
      <c r="H33" s="28"/>
      <c r="I33" s="29"/>
      <c r="J33" s="29"/>
      <c r="K33" s="29"/>
      <c r="L33" s="29"/>
      <c r="M33" s="30"/>
    </row>
    <row r="34" spans="3:13" x14ac:dyDescent="0.25">
      <c r="H34" s="28"/>
      <c r="I34" s="29"/>
      <c r="J34" s="29"/>
      <c r="K34" s="29"/>
      <c r="L34" s="29"/>
      <c r="M34" s="30"/>
    </row>
    <row r="35" spans="3:13" ht="15.75" thickBot="1" x14ac:dyDescent="0.3">
      <c r="H35" s="31"/>
      <c r="I35" s="32"/>
      <c r="J35" s="32"/>
      <c r="K35" s="32"/>
      <c r="L35" s="32"/>
      <c r="M35" s="33"/>
    </row>
    <row r="37" spans="3:13" ht="15.75" thickBot="1" x14ac:dyDescent="0.3"/>
    <row r="38" spans="3:13" ht="15.75" thickBot="1" x14ac:dyDescent="0.3">
      <c r="C38" s="5" t="s">
        <v>20</v>
      </c>
      <c r="D38" s="7">
        <f>FV(0.1/2,8,,-10000)</f>
        <v>14774.554437890625</v>
      </c>
      <c r="E38" s="35" t="s">
        <v>22</v>
      </c>
      <c r="F38" s="35"/>
      <c r="H38" s="25" t="s">
        <v>47</v>
      </c>
      <c r="I38" s="26"/>
      <c r="J38" s="26"/>
      <c r="K38" s="26"/>
      <c r="L38" s="26"/>
      <c r="M38" s="27"/>
    </row>
    <row r="39" spans="3:13" ht="15.75" thickBot="1" x14ac:dyDescent="0.3">
      <c r="D39" s="11">
        <f>PMT(0.1,4,-D38)</f>
        <v>4660.9405629208504</v>
      </c>
      <c r="E39" s="34" t="s">
        <v>46</v>
      </c>
      <c r="F39" s="35"/>
      <c r="H39" s="28"/>
      <c r="I39" s="29"/>
      <c r="J39" s="29"/>
      <c r="K39" s="29"/>
      <c r="L39" s="29"/>
      <c r="M39" s="30"/>
    </row>
    <row r="40" spans="3:13" x14ac:dyDescent="0.25">
      <c r="H40" s="28"/>
      <c r="I40" s="29"/>
      <c r="J40" s="29"/>
      <c r="K40" s="29"/>
      <c r="L40" s="29"/>
      <c r="M40" s="30"/>
    </row>
    <row r="41" spans="3:13" x14ac:dyDescent="0.25">
      <c r="H41" s="28"/>
      <c r="I41" s="29"/>
      <c r="J41" s="29"/>
      <c r="K41" s="29"/>
      <c r="L41" s="29"/>
      <c r="M41" s="30"/>
    </row>
    <row r="42" spans="3:13" x14ac:dyDescent="0.25">
      <c r="H42" s="28"/>
      <c r="I42" s="29"/>
      <c r="J42" s="29"/>
      <c r="K42" s="29"/>
      <c r="L42" s="29"/>
      <c r="M42" s="30"/>
    </row>
    <row r="43" spans="3:13" ht="15.75" thickBot="1" x14ac:dyDescent="0.3">
      <c r="H43" s="31"/>
      <c r="I43" s="32"/>
      <c r="J43" s="32"/>
      <c r="K43" s="32"/>
      <c r="L43" s="32"/>
      <c r="M43" s="33"/>
    </row>
  </sheetData>
  <mergeCells count="14">
    <mergeCell ref="E39:F39"/>
    <mergeCell ref="E23:F23"/>
    <mergeCell ref="E24:F24"/>
    <mergeCell ref="H38:M43"/>
    <mergeCell ref="G23:J28"/>
    <mergeCell ref="F31:G31"/>
    <mergeCell ref="F32:G32"/>
    <mergeCell ref="H31:M35"/>
    <mergeCell ref="E38:F38"/>
    <mergeCell ref="A2:B2"/>
    <mergeCell ref="A1:B1"/>
    <mergeCell ref="A3:B3"/>
    <mergeCell ref="A5:B5"/>
    <mergeCell ref="L12:Q23"/>
  </mergeCells>
  <pageMargins left="0.7" right="0.7" top="0.75" bottom="0.75" header="0.3" footer="0.3"/>
  <pageSetup orientation="portrait" horizontalDpi="30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7" workbookViewId="0">
      <selection activeCell="E21" sqref="E21:H21"/>
    </sheetView>
  </sheetViews>
  <sheetFormatPr defaultColWidth="8.85546875" defaultRowHeight="15" x14ac:dyDescent="0.25"/>
  <cols>
    <col min="1" max="1" width="15.140625" bestFit="1" customWidth="1"/>
    <col min="2" max="2" width="12.42578125" bestFit="1" customWidth="1"/>
    <col min="3" max="3" width="3" customWidth="1"/>
    <col min="4" max="4" width="14.28515625" bestFit="1" customWidth="1"/>
    <col min="5" max="10" width="9.7109375" customWidth="1"/>
    <col min="11" max="11" width="12.140625" customWidth="1"/>
    <col min="12" max="12" width="14" customWidth="1"/>
    <col min="13" max="13" width="10.85546875" customWidth="1"/>
    <col min="18" max="18" width="10.85546875" bestFit="1" customWidth="1"/>
    <col min="22" max="23" width="11.140625" bestFit="1" customWidth="1"/>
  </cols>
  <sheetData>
    <row r="1" spans="1:19" x14ac:dyDescent="0.25">
      <c r="A1" s="37" t="s">
        <v>23</v>
      </c>
      <c r="B1" s="37"/>
    </row>
    <row r="3" spans="1:19" x14ac:dyDescent="0.25">
      <c r="A3" t="s">
        <v>3</v>
      </c>
      <c r="B3" s="2">
        <v>500000</v>
      </c>
    </row>
    <row r="4" spans="1:19" x14ac:dyDescent="0.25">
      <c r="A4" t="s">
        <v>24</v>
      </c>
      <c r="B4" s="2">
        <f>B3*0.1</f>
        <v>50000</v>
      </c>
    </row>
    <row r="5" spans="1:19" x14ac:dyDescent="0.25">
      <c r="A5" t="s">
        <v>28</v>
      </c>
      <c r="B5" s="2">
        <v>10000</v>
      </c>
    </row>
    <row r="6" spans="1:19" x14ac:dyDescent="0.25">
      <c r="A6" t="s">
        <v>25</v>
      </c>
      <c r="B6" s="2">
        <f>B3-B4+B5</f>
        <v>460000</v>
      </c>
    </row>
    <row r="7" spans="1:19" x14ac:dyDescent="0.25">
      <c r="A7" t="s">
        <v>26</v>
      </c>
      <c r="B7">
        <v>10</v>
      </c>
    </row>
    <row r="8" spans="1:19" x14ac:dyDescent="0.25">
      <c r="A8" t="s">
        <v>27</v>
      </c>
      <c r="B8">
        <v>120</v>
      </c>
    </row>
    <row r="9" spans="1:19" x14ac:dyDescent="0.25">
      <c r="A9" t="s">
        <v>5</v>
      </c>
      <c r="B9" s="3">
        <v>0.05</v>
      </c>
    </row>
    <row r="11" spans="1:19" ht="15.75" thickBot="1" x14ac:dyDescent="0.3"/>
    <row r="12" spans="1:19" ht="15.75" thickBot="1" x14ac:dyDescent="0.3">
      <c r="C12" t="s">
        <v>10</v>
      </c>
      <c r="D12" s="11">
        <f>PMT(0.05/12,120,-460000)</f>
        <v>4879.0137009974605</v>
      </c>
      <c r="E12" s="35" t="s">
        <v>29</v>
      </c>
      <c r="F12" s="35"/>
      <c r="G12" s="35"/>
      <c r="H12" s="35"/>
      <c r="I12" s="38" t="s">
        <v>33</v>
      </c>
      <c r="J12" s="38"/>
      <c r="K12" s="38"/>
      <c r="L12" s="38"/>
      <c r="M12" s="38"/>
      <c r="N12" s="38"/>
      <c r="O12" s="38"/>
      <c r="P12" s="38"/>
      <c r="Q12" s="38"/>
      <c r="R12" s="38"/>
    </row>
    <row r="13" spans="1:19" x14ac:dyDescent="0.25">
      <c r="I13" s="38"/>
      <c r="J13" s="38"/>
      <c r="K13" s="38"/>
      <c r="L13" s="38"/>
      <c r="M13" s="38"/>
      <c r="N13" s="38"/>
      <c r="O13" s="38"/>
      <c r="P13" s="38"/>
      <c r="Q13" s="38"/>
      <c r="R13" s="38"/>
    </row>
    <row r="14" spans="1:19" ht="29.1" customHeight="1" x14ac:dyDescent="0.25">
      <c r="I14" s="38"/>
      <c r="J14" s="38"/>
      <c r="K14" s="38"/>
      <c r="L14" s="38"/>
      <c r="M14" s="38"/>
      <c r="N14" s="38"/>
      <c r="O14" s="38"/>
      <c r="P14" s="38"/>
      <c r="Q14" s="38"/>
      <c r="R14" s="38"/>
    </row>
    <row r="15" spans="1:19" ht="29.1" customHeight="1" x14ac:dyDescent="0.25">
      <c r="D15" s="16"/>
      <c r="I15" s="8"/>
      <c r="J15" s="22"/>
      <c r="K15" s="22"/>
      <c r="L15" s="22"/>
      <c r="M15" s="8"/>
      <c r="N15" s="8"/>
      <c r="O15" s="8"/>
      <c r="P15" s="8"/>
      <c r="Q15" s="8"/>
      <c r="R15" s="8"/>
    </row>
    <row r="16" spans="1:19" ht="15.75" thickBot="1" x14ac:dyDescent="0.3">
      <c r="C16" t="s">
        <v>14</v>
      </c>
      <c r="D16" s="17">
        <f>PMT(0.05/12,120,-10000)</f>
        <v>106.06551523907524</v>
      </c>
      <c r="E16" s="35" t="s">
        <v>35</v>
      </c>
      <c r="F16" s="24"/>
      <c r="G16" s="24"/>
      <c r="H16" s="24"/>
      <c r="I16" s="39" t="s">
        <v>38</v>
      </c>
      <c r="J16" s="39"/>
      <c r="K16" s="39"/>
      <c r="L16" s="39"/>
      <c r="M16" s="39"/>
      <c r="N16" s="39"/>
      <c r="O16" s="39"/>
      <c r="P16" s="39"/>
      <c r="Q16" s="39"/>
      <c r="R16" s="39"/>
      <c r="S16" s="39"/>
    </row>
    <row r="17" spans="3:23" ht="15.75" thickBot="1" x14ac:dyDescent="0.3">
      <c r="D17" s="15">
        <f>D16*120-10000</f>
        <v>2727.8618286890287</v>
      </c>
      <c r="E17" s="34"/>
      <c r="F17" s="24"/>
      <c r="G17" s="24"/>
      <c r="H17" s="24"/>
      <c r="I17" s="39"/>
      <c r="J17" s="39"/>
      <c r="K17" s="39"/>
      <c r="L17" s="39"/>
      <c r="M17" s="39"/>
      <c r="N17" s="39"/>
      <c r="O17" s="39"/>
      <c r="P17" s="39"/>
      <c r="Q17" s="39"/>
      <c r="R17" s="39"/>
      <c r="S17" s="39"/>
    </row>
    <row r="18" spans="3:23" x14ac:dyDescent="0.25">
      <c r="I18" s="39"/>
      <c r="J18" s="39"/>
      <c r="K18" s="39"/>
      <c r="L18" s="39"/>
      <c r="M18" s="39"/>
      <c r="N18" s="39"/>
      <c r="O18" s="39"/>
      <c r="P18" s="39"/>
      <c r="Q18" s="39"/>
      <c r="R18" s="39"/>
      <c r="S18" s="39"/>
    </row>
    <row r="19" spans="3:23" ht="60.95" customHeight="1" x14ac:dyDescent="0.25">
      <c r="I19" s="39"/>
      <c r="J19" s="39"/>
      <c r="K19" s="39"/>
      <c r="L19" s="39"/>
      <c r="M19" s="39"/>
      <c r="N19" s="39"/>
      <c r="O19" s="39"/>
      <c r="P19" s="39"/>
      <c r="Q19" s="39"/>
      <c r="R19" s="39"/>
      <c r="S19" s="39"/>
    </row>
    <row r="20" spans="3:23" ht="18.95" customHeight="1" thickBot="1" x14ac:dyDescent="0.3">
      <c r="I20" s="14"/>
      <c r="J20" s="14"/>
      <c r="K20" s="14"/>
      <c r="L20" s="14"/>
      <c r="M20" s="14"/>
      <c r="N20" s="14"/>
      <c r="O20" s="14"/>
      <c r="P20" s="14"/>
      <c r="Q20" s="14"/>
      <c r="R20" s="14"/>
      <c r="S20" s="14"/>
    </row>
    <row r="21" spans="3:23" ht="15.75" thickBot="1" x14ac:dyDescent="0.3">
      <c r="C21" t="s">
        <v>17</v>
      </c>
      <c r="D21" s="13">
        <f>RATE(120,-D12,450000)*12</f>
        <v>5.4790556011213867E-2</v>
      </c>
      <c r="E21" s="35" t="s">
        <v>37</v>
      </c>
      <c r="F21" s="35"/>
      <c r="G21" s="35"/>
      <c r="H21" s="35"/>
      <c r="I21" s="39" t="s">
        <v>45</v>
      </c>
      <c r="J21" s="39"/>
      <c r="K21" s="39"/>
      <c r="L21" s="39"/>
      <c r="M21" s="39"/>
      <c r="N21" s="39"/>
      <c r="O21" s="39"/>
      <c r="P21" s="39"/>
      <c r="Q21" s="39"/>
      <c r="R21" s="39"/>
      <c r="S21" s="39"/>
      <c r="V21" s="7"/>
    </row>
    <row r="22" spans="3:23" x14ac:dyDescent="0.25">
      <c r="I22" s="39"/>
      <c r="J22" s="39"/>
      <c r="K22" s="39"/>
      <c r="L22" s="39"/>
      <c r="M22" s="39"/>
      <c r="N22" s="39"/>
      <c r="O22" s="39"/>
      <c r="P22" s="39"/>
      <c r="Q22" s="39"/>
      <c r="R22" s="39"/>
      <c r="S22" s="39"/>
      <c r="V22" s="7"/>
      <c r="W22" s="7"/>
    </row>
    <row r="23" spans="3:23" x14ac:dyDescent="0.25">
      <c r="I23" s="39"/>
      <c r="J23" s="39"/>
      <c r="K23" s="39"/>
      <c r="L23" s="39"/>
      <c r="M23" s="39"/>
      <c r="N23" s="39"/>
      <c r="O23" s="39"/>
      <c r="P23" s="39"/>
      <c r="Q23" s="39"/>
      <c r="R23" s="39"/>
      <c r="S23" s="39"/>
    </row>
    <row r="24" spans="3:23" x14ac:dyDescent="0.25">
      <c r="I24" s="39"/>
      <c r="J24" s="39"/>
      <c r="K24" s="39"/>
      <c r="L24" s="39"/>
      <c r="M24" s="39"/>
      <c r="N24" s="39"/>
      <c r="O24" s="39"/>
      <c r="P24" s="39"/>
      <c r="Q24" s="39"/>
      <c r="R24" s="39"/>
      <c r="S24" s="39"/>
    </row>
    <row r="26" spans="3:23" ht="26.1" customHeight="1" x14ac:dyDescent="0.25">
      <c r="C26" t="s">
        <v>20</v>
      </c>
      <c r="D26" s="45" t="s">
        <v>39</v>
      </c>
      <c r="E26" s="45"/>
      <c r="F26" s="45"/>
      <c r="G26" s="45"/>
      <c r="H26" s="41">
        <f>D12*120</f>
        <v>585481.64411969529</v>
      </c>
      <c r="I26" s="41"/>
      <c r="J26" s="40" t="s">
        <v>41</v>
      </c>
      <c r="K26" s="41"/>
      <c r="L26" s="41"/>
      <c r="M26" s="38" t="s">
        <v>44</v>
      </c>
      <c r="N26" s="38"/>
      <c r="O26" s="38"/>
      <c r="P26" s="38"/>
      <c r="Q26" s="38"/>
      <c r="R26" s="38"/>
      <c r="S26" s="38"/>
    </row>
    <row r="27" spans="3:23" ht="26.1" customHeight="1" thickBot="1" x14ac:dyDescent="0.3">
      <c r="D27" s="45" t="s">
        <v>40</v>
      </c>
      <c r="E27" s="45"/>
      <c r="F27" s="45"/>
      <c r="G27" s="45"/>
      <c r="H27" s="41">
        <f>PMT(0.05/12,120,-450000)*120+10000</f>
        <v>582753.7822910063</v>
      </c>
      <c r="I27" s="41"/>
      <c r="J27" s="40" t="s">
        <v>42</v>
      </c>
      <c r="K27" s="41"/>
      <c r="L27" s="41"/>
      <c r="M27" s="38"/>
      <c r="N27" s="38"/>
      <c r="O27" s="38"/>
      <c r="P27" s="38"/>
      <c r="Q27" s="38"/>
      <c r="R27" s="38"/>
      <c r="S27" s="38"/>
    </row>
    <row r="28" spans="3:23" ht="26.1" customHeight="1" thickBot="1" x14ac:dyDescent="0.3">
      <c r="D28" s="11">
        <f>H26-H27</f>
        <v>2727.8618286889978</v>
      </c>
      <c r="E28" s="42" t="s">
        <v>36</v>
      </c>
      <c r="F28" s="44"/>
      <c r="G28" s="44"/>
      <c r="H28" s="1"/>
      <c r="M28" s="38"/>
      <c r="N28" s="38"/>
      <c r="O28" s="38"/>
      <c r="P28" s="38"/>
      <c r="Q28" s="38"/>
      <c r="R28" s="38"/>
      <c r="S28" s="38"/>
    </row>
    <row r="29" spans="3:23" ht="26.1" customHeight="1" thickBot="1" x14ac:dyDescent="0.3">
      <c r="D29" s="13">
        <f>RATE(120,PMT(0.05/12,120,-450000),-450000)*12</f>
        <v>4.9999999999998962E-2</v>
      </c>
      <c r="E29" s="42" t="s">
        <v>43</v>
      </c>
      <c r="F29" s="43"/>
      <c r="G29" s="43"/>
      <c r="H29" s="43"/>
      <c r="I29" s="43"/>
      <c r="J29" s="21"/>
      <c r="K29" s="21"/>
      <c r="L29" s="21"/>
      <c r="M29" s="38"/>
      <c r="N29" s="38"/>
      <c r="O29" s="38"/>
      <c r="P29" s="38"/>
      <c r="Q29" s="38"/>
      <c r="R29" s="38"/>
      <c r="S29" s="38"/>
      <c r="W29" s="7"/>
    </row>
    <row r="30" spans="3:23" ht="72.95" customHeight="1" x14ac:dyDescent="0.25">
      <c r="M30" s="38"/>
      <c r="N30" s="38"/>
      <c r="O30" s="38"/>
      <c r="P30" s="38"/>
      <c r="Q30" s="38"/>
      <c r="R30" s="38"/>
      <c r="S30" s="38"/>
    </row>
    <row r="31" spans="3:23" ht="74.099999999999994" customHeight="1" x14ac:dyDescent="0.25">
      <c r="D31" s="18"/>
      <c r="E31" s="20"/>
      <c r="F31" s="1"/>
      <c r="G31" s="1"/>
      <c r="H31" s="1"/>
      <c r="I31" s="20"/>
      <c r="J31" s="20"/>
      <c r="K31" s="20"/>
      <c r="L31" s="20"/>
      <c r="M31" s="38"/>
      <c r="N31" s="38"/>
      <c r="O31" s="38"/>
      <c r="P31" s="38"/>
      <c r="Q31" s="38"/>
      <c r="R31" s="38"/>
      <c r="S31" s="38"/>
    </row>
    <row r="32" spans="3:23" x14ac:dyDescent="0.25">
      <c r="D32" s="19"/>
      <c r="E32" s="1"/>
      <c r="F32" s="1"/>
      <c r="G32" s="1"/>
      <c r="H32" s="1"/>
    </row>
    <row r="36" spans="13:18" x14ac:dyDescent="0.25">
      <c r="M36" s="7"/>
      <c r="R36" s="7"/>
    </row>
  </sheetData>
  <mergeCells count="17">
    <mergeCell ref="J26:L26"/>
    <mergeCell ref="J27:L27"/>
    <mergeCell ref="E29:I29"/>
    <mergeCell ref="E28:G28"/>
    <mergeCell ref="I21:S24"/>
    <mergeCell ref="D26:G26"/>
    <mergeCell ref="D27:G27"/>
    <mergeCell ref="H26:I26"/>
    <mergeCell ref="H27:I27"/>
    <mergeCell ref="M26:S31"/>
    <mergeCell ref="A1:B1"/>
    <mergeCell ref="E21:H21"/>
    <mergeCell ref="E12:H12"/>
    <mergeCell ref="I12:R14"/>
    <mergeCell ref="E16:H16"/>
    <mergeCell ref="I16:S19"/>
    <mergeCell ref="E17:H17"/>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 1</vt:lpstr>
      <vt:lpstr>Problem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Computer Services</cp:lastModifiedBy>
  <dcterms:created xsi:type="dcterms:W3CDTF">2014-02-19T12:52:57Z</dcterms:created>
  <dcterms:modified xsi:type="dcterms:W3CDTF">2014-02-28T16:55:56Z</dcterms:modified>
</cp:coreProperties>
</file>