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tud21202\Desktop\"/>
    </mc:Choice>
  </mc:AlternateContent>
  <bookViews>
    <workbookView xWindow="4095" yWindow="120" windowWidth="19440" windowHeight="11700"/>
  </bookViews>
  <sheets>
    <sheet name="Problem 1" sheetId="1" r:id="rId1"/>
    <sheet name="Problem 2" sheetId="2" r:id="rId2"/>
  </sheets>
  <calcPr calcId="15251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C22" i="2" l="1"/>
  <c r="C23" i="2"/>
  <c r="G12" i="2"/>
  <c r="C36" i="2"/>
  <c r="C35" i="2"/>
  <c r="C34" i="2"/>
  <c r="B34" i="1"/>
  <c r="C29" i="1"/>
  <c r="C8" i="2"/>
  <c r="C32" i="2"/>
  <c r="B20" i="1"/>
  <c r="B21" i="1"/>
  <c r="C6" i="2"/>
  <c r="C10" i="2"/>
  <c r="C12" i="2"/>
  <c r="C33" i="2"/>
  <c r="C15" i="2"/>
  <c r="C16" i="2"/>
  <c r="E9" i="1"/>
  <c r="J8" i="1"/>
  <c r="F9" i="1"/>
  <c r="J9" i="1"/>
  <c r="E10" i="1"/>
  <c r="F10" i="1"/>
  <c r="J10" i="1"/>
  <c r="E11" i="1"/>
  <c r="F11" i="1"/>
  <c r="J11" i="1"/>
  <c r="E12" i="1"/>
  <c r="F12" i="1"/>
  <c r="J12" i="1"/>
  <c r="E13" i="1"/>
  <c r="F13" i="1"/>
  <c r="J13" i="1"/>
  <c r="E14" i="1"/>
  <c r="F14" i="1"/>
  <c r="J14" i="1"/>
  <c r="E15" i="1"/>
  <c r="F15" i="1"/>
  <c r="J15" i="1"/>
  <c r="E16" i="1"/>
  <c r="F16" i="1"/>
  <c r="J16" i="1"/>
  <c r="E18" i="1"/>
  <c r="G14" i="1"/>
  <c r="H14" i="1"/>
  <c r="G15" i="1"/>
  <c r="H15" i="1"/>
  <c r="G16" i="1"/>
  <c r="H16" i="1"/>
  <c r="G13" i="1"/>
  <c r="H13" i="1"/>
  <c r="I18" i="1"/>
  <c r="H18" i="1"/>
  <c r="G18" i="1"/>
</calcChain>
</file>

<file path=xl/sharedStrings.xml><?xml version="1.0" encoding="utf-8"?>
<sst xmlns="http://schemas.openxmlformats.org/spreadsheetml/2006/main" count="54" uniqueCount="48">
  <si>
    <t>P=</t>
  </si>
  <si>
    <t>i=</t>
  </si>
  <si>
    <t>End Of Year</t>
  </si>
  <si>
    <t>Down payment=</t>
  </si>
  <si>
    <t>c=</t>
  </si>
  <si>
    <t>n=</t>
  </si>
  <si>
    <t>a)</t>
  </si>
  <si>
    <t>loan amount</t>
  </si>
  <si>
    <t>=monthly payment</t>
  </si>
  <si>
    <t>b)</t>
  </si>
  <si>
    <t>=interest payed per month on closing cost</t>
  </si>
  <si>
    <t>=interest payed on closing cost for life of loan</t>
  </si>
  <si>
    <t>c)</t>
  </si>
  <si>
    <t>d)</t>
  </si>
  <si>
    <t>Matt Kapral</t>
  </si>
  <si>
    <t>Reworked Exam 1</t>
  </si>
  <si>
    <t>Accruded Interest</t>
  </si>
  <si>
    <t>Total Due</t>
  </si>
  <si>
    <t>Interest Paid</t>
  </si>
  <si>
    <t>Principle Paid</t>
  </si>
  <si>
    <t>Total Paid</t>
  </si>
  <si>
    <t>Balance</t>
  </si>
  <si>
    <t>1. Cash Flow Diagrams and Compounded Interest: John decides to take out a loan for $10,000 for school at an annual interest rate of 10%. He agrees to make four equal payments, but will defer these payments for four years while in school. Starting at the end of the 5th year, he makes four equal annual payments (years 5, 6, 7 and 8). At the end of the 8th year, the loan is paid off.</t>
  </si>
  <si>
    <t>Total</t>
  </si>
  <si>
    <t>First I found the accruded interest, total due and balance for the loan making sure there were no payments make for the first four years.   When I hit the fifth year I picked a educated guess, $3000, for the total paid each year. I figured out the interest paid and principle paid annually by taking the sum of the gathered interest and divided it by four.  To find the principle paid, I subtracted total paid by the interest paid. Once this was all figured out I went back and adjusted the total paid until the ending balance was 0 or as close as possible.</t>
  </si>
  <si>
    <t>=FV(0.1,4,,-10000)</t>
  </si>
  <si>
    <t>=PMT(0.1,4,-B20)</t>
  </si>
  <si>
    <t>first I solved the future value of the investment after four years using the FV function.  Then I determined the payments using the PMT function and used $14,641 as the PV.  The result was $4,618.81 which matched the answer in part a.</t>
  </si>
  <si>
    <t>PW=</t>
  </si>
  <si>
    <t>FW=</t>
  </si>
  <si>
    <t>=FV(0.1/2,4,,-10000)</t>
  </si>
  <si>
    <t>Problem 2</t>
  </si>
  <si>
    <r>
      <t>1.</t>
    </r>
    <r>
      <rPr>
        <b/>
        <sz val="7"/>
        <color theme="1"/>
        <rFont val="Times New Roman"/>
        <family val="1"/>
      </rPr>
      <t xml:space="preserve">      </t>
    </r>
    <r>
      <rPr>
        <sz val="11"/>
        <color theme="1"/>
        <rFont val="Times New Roman"/>
        <family val="1"/>
      </rPr>
      <t>Kate will purchase a house for $500,000 with a 10% down payment and $10,000 in closing costs. The closing costs are included in the loan. A 10-year loan is arranged at 5% interest compounded monthly.</t>
    </r>
  </si>
  <si>
    <t>Using the PMT function with a PV of -10,000, I found the payment per month of the closing cost. Multiplying $106.07 by 120 (12 months times 10 years) then subtracting the closing cost I found the interest payed on the closing cost for the life of the loan.</t>
  </si>
  <si>
    <t>effective interest rate=</t>
  </si>
  <si>
    <t>=total payments</t>
  </si>
  <si>
    <t>She saves=</t>
  </si>
  <si>
    <t>total payments=</t>
  </si>
  <si>
    <t>monthly payment=</t>
  </si>
  <si>
    <t>To find the payments I utilized the PMT function with a rate of 5%/12 because the interest is compounded monthly. The value entered for the PV is 450,000+10,000 because the closing</t>
  </si>
  <si>
    <t>effective i=</t>
  </si>
  <si>
    <t>I found the present worth to be $10,000 because that is the value of the loan before the end of the first year. I found the future worth by use of the FV function with the rate equal to 10%, the number of payments equal to 4 and the payment to be $4,618.81</t>
  </si>
  <si>
    <t>For this case the effective interest rate is no longer 10%, it is now 10%/2.  I used the FV function to with the amount of payments still being 4 and the PV being the negative amount of the loan, (-10,000).</t>
  </si>
  <si>
    <t>total payments+closing cost=</t>
  </si>
  <si>
    <t>amount of interest=</t>
  </si>
  <si>
    <t>=RATE(120,-C12,450000)*12</t>
  </si>
  <si>
    <t>I found the monthly patment using the same PMT function from part a except the PV does not include closing cost ($450,000). I multiplied the monthly payment by 120 (12 months times 10 years) then added the closing cost at the end.  The result was $582,753.78 which is a saving of $2,727.86 when coming it to the loan with the closing cost financed. The effective interest is now less than when closing costs were financed.</t>
  </si>
  <si>
    <t>I found the APR using the rate function to get the monthly APR. Then I multiplied it by 12 to get the annual APR.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</si>
</sst>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quot;$&quot;#,##0.00"/>
  </numFmts>
  <fonts count="4" x14ac:knownFonts="1">
    <font>
      <sz val="11"/>
      <color theme="1"/>
      <name val="Calibri"/>
      <family val="2"/>
      <scheme val="minor"/>
    </font>
    <font>
      <sz val="11"/>
      <color theme="1"/>
      <name val="Times New Roman"/>
      <family val="1"/>
    </font>
    <font>
      <b/>
      <sz val="11"/>
      <color theme="1"/>
      <name val="Times New Roman"/>
      <family val="1"/>
    </font>
    <font>
      <b/>
      <sz val="7"/>
      <color theme="1"/>
      <name val="Times New Roman"/>
      <family val="1"/>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7">
    <xf numFmtId="0" fontId="0" fillId="0" borderId="0" xfId="0"/>
    <xf numFmtId="9" fontId="0" fillId="0" borderId="0" xfId="0" applyNumberFormat="1"/>
    <xf numFmtId="8" fontId="0" fillId="0" borderId="0" xfId="0" applyNumberFormat="1"/>
    <xf numFmtId="6" fontId="0" fillId="0" borderId="0" xfId="0" applyNumberFormat="1"/>
    <xf numFmtId="0" fontId="0" fillId="0" borderId="0" xfId="0" quotePrefix="1"/>
    <xf numFmtId="10" fontId="0" fillId="0" borderId="0" xfId="0" applyNumberFormat="1"/>
    <xf numFmtId="164" fontId="0" fillId="0" borderId="0" xfId="0" applyNumberFormat="1"/>
    <xf numFmtId="8" fontId="0" fillId="2" borderId="0" xfId="0" applyNumberFormat="1" applyFill="1"/>
    <xf numFmtId="8" fontId="0" fillId="0" borderId="0" xfId="0" quotePrefix="1" applyNumberFormat="1"/>
    <xf numFmtId="0" fontId="0" fillId="0" borderId="0" xfId="0" applyAlignment="1">
      <alignment vertical="top" wrapText="1"/>
    </xf>
    <xf numFmtId="0" fontId="2" fillId="0" borderId="0" xfId="0" applyFont="1" applyAlignment="1">
      <alignment horizontal="center" vertical="center" wrapText="1"/>
    </xf>
    <xf numFmtId="10" fontId="0" fillId="2" borderId="0" xfId="0" quotePrefix="1" applyNumberFormat="1" applyFill="1"/>
    <xf numFmtId="6" fontId="0" fillId="2" borderId="0" xfId="0" applyNumberFormat="1" applyFill="1"/>
    <xf numFmtId="0" fontId="0" fillId="0" borderId="0" xfId="0" applyAlignment="1">
      <alignment horizontal="left" vertical="top" wrapText="1"/>
    </xf>
    <xf numFmtId="0" fontId="0" fillId="0" borderId="0" xfId="0" applyAlignment="1">
      <alignment horizontal="center" vertical="top" wrapText="1"/>
    </xf>
    <xf numFmtId="0" fontId="2" fillId="0" borderId="0" xfId="0" applyFont="1" applyAlignment="1">
      <alignment horizontal="center" vertical="center" wrapText="1"/>
    </xf>
    <xf numFmtId="10" fontId="0" fillId="2"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28575</xdr:colOff>
      <xdr:row>21</xdr:row>
      <xdr:rowOff>25111</xdr:rowOff>
    </xdr:from>
    <xdr:to>
      <xdr:col>18</xdr:col>
      <xdr:colOff>371475</xdr:colOff>
      <xdr:row>29</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53300" y="5006686"/>
          <a:ext cx="5657850" cy="16131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abSelected="1" topLeftCell="A10" zoomScaleNormal="100" workbookViewId="0">
      <selection activeCell="J37" sqref="J37"/>
    </sheetView>
  </sheetViews>
  <sheetFormatPr defaultColWidth="8.85546875" defaultRowHeight="15" x14ac:dyDescent="0.25"/>
  <cols>
    <col min="1" max="1" width="16.7109375" bestFit="1" customWidth="1"/>
    <col min="2" max="2" width="10.85546875" bestFit="1" customWidth="1"/>
    <col min="3" max="3" width="11.5703125" bestFit="1" customWidth="1"/>
    <col min="4" max="5" width="16.85546875" bestFit="1" customWidth="1"/>
    <col min="6" max="6" width="14.140625" customWidth="1"/>
    <col min="7" max="8" width="13.28515625" bestFit="1" customWidth="1"/>
    <col min="9" max="10" width="10.140625" bestFit="1" customWidth="1"/>
  </cols>
  <sheetData>
    <row r="1" spans="1:18" x14ac:dyDescent="0.25">
      <c r="A1" t="s">
        <v>14</v>
      </c>
    </row>
    <row r="2" spans="1:18" x14ac:dyDescent="0.25">
      <c r="A2" t="s">
        <v>15</v>
      </c>
    </row>
    <row r="3" spans="1:18" ht="51.75" customHeight="1" x14ac:dyDescent="0.25">
      <c r="A3" s="13" t="s">
        <v>22</v>
      </c>
      <c r="B3" s="13"/>
      <c r="C3" s="13"/>
      <c r="D3" s="13"/>
      <c r="E3" s="13"/>
      <c r="F3" s="13"/>
      <c r="G3" s="13"/>
      <c r="H3" s="13"/>
    </row>
    <row r="4" spans="1:18" x14ac:dyDescent="0.25">
      <c r="B4" t="s">
        <v>0</v>
      </c>
      <c r="C4" s="6">
        <v>10000</v>
      </c>
      <c r="E4" s="2"/>
      <c r="F4" s="2"/>
    </row>
    <row r="5" spans="1:18" x14ac:dyDescent="0.25">
      <c r="B5" t="s">
        <v>1</v>
      </c>
      <c r="C5" s="1">
        <v>0.1</v>
      </c>
    </row>
    <row r="7" spans="1:18" x14ac:dyDescent="0.25">
      <c r="A7" t="s">
        <v>6</v>
      </c>
      <c r="D7" t="s">
        <v>2</v>
      </c>
      <c r="E7" t="s">
        <v>16</v>
      </c>
      <c r="F7" t="s">
        <v>17</v>
      </c>
      <c r="G7" t="s">
        <v>18</v>
      </c>
      <c r="H7" t="s">
        <v>19</v>
      </c>
      <c r="I7" t="s">
        <v>20</v>
      </c>
      <c r="J7" t="s">
        <v>21</v>
      </c>
    </row>
    <row r="8" spans="1:18" x14ac:dyDescent="0.25">
      <c r="D8">
        <v>0</v>
      </c>
      <c r="J8" s="6">
        <f>C4</f>
        <v>10000</v>
      </c>
    </row>
    <row r="9" spans="1:18" x14ac:dyDescent="0.25">
      <c r="D9">
        <v>1</v>
      </c>
      <c r="E9" s="6">
        <f>C4*C5</f>
        <v>1000</v>
      </c>
      <c r="F9" s="6">
        <f>E9+J8</f>
        <v>11000</v>
      </c>
      <c r="G9" s="6">
        <v>0</v>
      </c>
      <c r="H9" s="6">
        <v>0</v>
      </c>
      <c r="I9" s="6">
        <v>0</v>
      </c>
      <c r="J9" s="6">
        <f>F9</f>
        <v>11000</v>
      </c>
      <c r="L9" s="14" t="s">
        <v>24</v>
      </c>
      <c r="M9" s="14"/>
      <c r="N9" s="14"/>
      <c r="O9" s="14"/>
      <c r="P9" s="14"/>
      <c r="Q9" s="14"/>
      <c r="R9" s="14"/>
    </row>
    <row r="10" spans="1:18" x14ac:dyDescent="0.25">
      <c r="D10">
        <v>2</v>
      </c>
      <c r="E10" s="6">
        <f>F9*C5</f>
        <v>1100</v>
      </c>
      <c r="F10" s="6">
        <f>J9+E10</f>
        <v>12100</v>
      </c>
      <c r="G10" s="6">
        <v>0</v>
      </c>
      <c r="H10" s="6">
        <v>0</v>
      </c>
      <c r="I10" s="6">
        <v>0</v>
      </c>
      <c r="J10" s="6">
        <f>F10</f>
        <v>12100</v>
      </c>
      <c r="L10" s="14"/>
      <c r="M10" s="14"/>
      <c r="N10" s="14"/>
      <c r="O10" s="14"/>
      <c r="P10" s="14"/>
      <c r="Q10" s="14"/>
      <c r="R10" s="14"/>
    </row>
    <row r="11" spans="1:18" x14ac:dyDescent="0.25">
      <c r="D11">
        <v>3</v>
      </c>
      <c r="E11" s="6">
        <f>J10*C5</f>
        <v>1210</v>
      </c>
      <c r="F11" s="6">
        <f>J10+E11</f>
        <v>13310</v>
      </c>
      <c r="G11" s="6">
        <v>0</v>
      </c>
      <c r="H11" s="6">
        <v>0</v>
      </c>
      <c r="I11" s="6">
        <v>0</v>
      </c>
      <c r="J11" s="6">
        <f>F11</f>
        <v>13310</v>
      </c>
      <c r="L11" s="14"/>
      <c r="M11" s="14"/>
      <c r="N11" s="14"/>
      <c r="O11" s="14"/>
      <c r="P11" s="14"/>
      <c r="Q11" s="14"/>
      <c r="R11" s="14"/>
    </row>
    <row r="12" spans="1:18" x14ac:dyDescent="0.25">
      <c r="D12">
        <v>4</v>
      </c>
      <c r="E12" s="6">
        <f>J11*C5</f>
        <v>1331</v>
      </c>
      <c r="F12" s="6">
        <f>J11+E12</f>
        <v>14641</v>
      </c>
      <c r="G12" s="6">
        <v>0</v>
      </c>
      <c r="H12" s="6">
        <v>0</v>
      </c>
      <c r="I12" s="6">
        <v>0</v>
      </c>
      <c r="J12" s="6">
        <f>F12</f>
        <v>14641</v>
      </c>
      <c r="L12" s="14"/>
      <c r="M12" s="14"/>
      <c r="N12" s="14"/>
      <c r="O12" s="14"/>
      <c r="P12" s="14"/>
      <c r="Q12" s="14"/>
      <c r="R12" s="14"/>
    </row>
    <row r="13" spans="1:18" x14ac:dyDescent="0.25">
      <c r="D13">
        <v>5</v>
      </c>
      <c r="E13" s="6">
        <f>J12*C5</f>
        <v>1464.1000000000001</v>
      </c>
      <c r="F13" s="6">
        <f>J12+E13</f>
        <v>16105.1</v>
      </c>
      <c r="G13" s="6">
        <f>E18/4</f>
        <v>2118.8077225000002</v>
      </c>
      <c r="H13" s="2">
        <f>I13-G13</f>
        <v>2500.0022775000002</v>
      </c>
      <c r="I13" s="7">
        <v>4618.8100000000004</v>
      </c>
      <c r="J13" s="6">
        <f>F13-I13</f>
        <v>11486.29</v>
      </c>
      <c r="L13" s="14"/>
      <c r="M13" s="14"/>
      <c r="N13" s="14"/>
      <c r="O13" s="14"/>
      <c r="P13" s="14"/>
      <c r="Q13" s="14"/>
      <c r="R13" s="14"/>
    </row>
    <row r="14" spans="1:18" x14ac:dyDescent="0.25">
      <c r="D14">
        <v>6</v>
      </c>
      <c r="E14" s="6">
        <f>J13*C5</f>
        <v>1148.6290000000001</v>
      </c>
      <c r="F14" s="6">
        <f t="shared" ref="F14:F16" si="0">J13+E14</f>
        <v>12634.919000000002</v>
      </c>
      <c r="G14" s="2">
        <f>E18/4</f>
        <v>2118.8077225000002</v>
      </c>
      <c r="H14" s="2">
        <f t="shared" ref="H14:H16" si="1">I14-G14</f>
        <v>2500.0022775000002</v>
      </c>
      <c r="I14" s="2">
        <v>4618.8100000000004</v>
      </c>
      <c r="J14" s="6">
        <f t="shared" ref="J14:J16" si="2">F14-I14</f>
        <v>8016.1090000000013</v>
      </c>
      <c r="L14" s="14"/>
      <c r="M14" s="14"/>
      <c r="N14" s="14"/>
      <c r="O14" s="14"/>
      <c r="P14" s="14"/>
      <c r="Q14" s="14"/>
      <c r="R14" s="14"/>
    </row>
    <row r="15" spans="1:18" x14ac:dyDescent="0.25">
      <c r="D15">
        <v>7</v>
      </c>
      <c r="E15" s="6">
        <f>J14*C5</f>
        <v>801.61090000000013</v>
      </c>
      <c r="F15" s="6">
        <f t="shared" si="0"/>
        <v>8817.7199000000019</v>
      </c>
      <c r="G15" s="6">
        <f>E18/4</f>
        <v>2118.8077225000002</v>
      </c>
      <c r="H15" s="2">
        <f t="shared" si="1"/>
        <v>2500.0022775000002</v>
      </c>
      <c r="I15" s="2">
        <v>4618.8100000000004</v>
      </c>
      <c r="J15" s="6">
        <f t="shared" si="2"/>
        <v>4198.9099000000015</v>
      </c>
      <c r="L15" s="14"/>
      <c r="M15" s="14"/>
      <c r="N15" s="14"/>
      <c r="O15" s="14"/>
      <c r="P15" s="14"/>
      <c r="Q15" s="14"/>
      <c r="R15" s="14"/>
    </row>
    <row r="16" spans="1:18" x14ac:dyDescent="0.25">
      <c r="D16">
        <v>8</v>
      </c>
      <c r="E16" s="6">
        <f>J15*C5</f>
        <v>419.89099000000016</v>
      </c>
      <c r="F16" s="6">
        <f t="shared" si="0"/>
        <v>4618.8008900000013</v>
      </c>
      <c r="G16" s="2">
        <f>E18/4</f>
        <v>2118.8077225000002</v>
      </c>
      <c r="H16" s="2">
        <f t="shared" si="1"/>
        <v>2500.0022775000002</v>
      </c>
      <c r="I16" s="2">
        <v>4618.8100000000004</v>
      </c>
      <c r="J16" s="6">
        <f t="shared" si="2"/>
        <v>-9.1099999990547076E-3</v>
      </c>
      <c r="L16" s="14"/>
      <c r="M16" s="14"/>
      <c r="N16" s="14"/>
      <c r="O16" s="14"/>
      <c r="P16" s="14"/>
      <c r="Q16" s="14"/>
      <c r="R16" s="14"/>
    </row>
    <row r="18" spans="1:9" x14ac:dyDescent="0.25">
      <c r="D18" t="s">
        <v>23</v>
      </c>
      <c r="E18" s="6">
        <f>SUM(E9:E16)</f>
        <v>8475.2308900000007</v>
      </c>
      <c r="F18" s="6"/>
      <c r="G18" s="6">
        <f>SUM(G9:G16)</f>
        <v>8475.2308900000007</v>
      </c>
      <c r="H18" s="6">
        <f>SUM(H9:H16)</f>
        <v>10000.009110000001</v>
      </c>
      <c r="I18" s="6">
        <f>SUM(I9:I16)</f>
        <v>18475.240000000002</v>
      </c>
    </row>
    <row r="20" spans="1:9" x14ac:dyDescent="0.25">
      <c r="A20" t="s">
        <v>9</v>
      </c>
      <c r="B20" s="2">
        <f>FV(0.1,4,,-10000)</f>
        <v>14641.000000000004</v>
      </c>
      <c r="C20" s="8" t="s">
        <v>25</v>
      </c>
    </row>
    <row r="21" spans="1:9" ht="21" customHeight="1" x14ac:dyDescent="0.25">
      <c r="B21" s="7">
        <f>PMT(0.1,4,-B20)</f>
        <v>4618.8080370609796</v>
      </c>
      <c r="C21" s="4" t="s">
        <v>26</v>
      </c>
      <c r="E21" s="14" t="s">
        <v>27</v>
      </c>
      <c r="F21" s="14"/>
      <c r="G21" s="14"/>
      <c r="H21" s="14"/>
    </row>
    <row r="22" spans="1:9" x14ac:dyDescent="0.25">
      <c r="E22" s="14"/>
      <c r="F22" s="14"/>
      <c r="G22" s="14"/>
      <c r="H22" s="14"/>
    </row>
    <row r="23" spans="1:9" x14ac:dyDescent="0.25">
      <c r="E23" s="14"/>
      <c r="F23" s="14"/>
      <c r="G23" s="14"/>
      <c r="H23" s="14"/>
    </row>
    <row r="24" spans="1:9" x14ac:dyDescent="0.25">
      <c r="E24" s="14"/>
      <c r="F24" s="14"/>
      <c r="G24" s="14"/>
      <c r="H24" s="14"/>
    </row>
    <row r="25" spans="1:9" x14ac:dyDescent="0.25">
      <c r="E25" s="14"/>
      <c r="F25" s="14"/>
      <c r="G25" s="14"/>
      <c r="H25" s="14"/>
    </row>
    <row r="26" spans="1:9" x14ac:dyDescent="0.25">
      <c r="E26" s="14"/>
      <c r="F26" s="14"/>
      <c r="G26" s="14"/>
      <c r="H26" s="14"/>
    </row>
    <row r="28" spans="1:9" x14ac:dyDescent="0.25">
      <c r="A28" t="s">
        <v>12</v>
      </c>
      <c r="B28" t="s">
        <v>28</v>
      </c>
      <c r="C28" s="12">
        <v>10000</v>
      </c>
      <c r="E28" s="14" t="s">
        <v>41</v>
      </c>
      <c r="F28" s="14"/>
      <c r="G28" s="14"/>
      <c r="H28" s="14"/>
    </row>
    <row r="29" spans="1:9" x14ac:dyDescent="0.25">
      <c r="B29" t="s">
        <v>29</v>
      </c>
      <c r="C29" s="7">
        <f>FV(0.1,4,-B21)</f>
        <v>21435.888100000022</v>
      </c>
      <c r="E29" s="14"/>
      <c r="F29" s="14"/>
      <c r="G29" s="14"/>
      <c r="H29" s="14"/>
    </row>
    <row r="30" spans="1:9" x14ac:dyDescent="0.25">
      <c r="E30" s="14"/>
      <c r="F30" s="14"/>
      <c r="G30" s="14"/>
      <c r="H30" s="14"/>
    </row>
    <row r="31" spans="1:9" x14ac:dyDescent="0.25">
      <c r="E31" s="14"/>
      <c r="F31" s="14"/>
      <c r="G31" s="14"/>
      <c r="H31" s="14"/>
    </row>
    <row r="32" spans="1:9" x14ac:dyDescent="0.25">
      <c r="E32" s="14"/>
      <c r="F32" s="14"/>
      <c r="G32" s="14"/>
      <c r="H32" s="14"/>
    </row>
    <row r="34" spans="1:8" x14ac:dyDescent="0.25">
      <c r="A34" t="s">
        <v>13</v>
      </c>
      <c r="B34" s="7">
        <f>FV(0.1/2,4,,-10000)</f>
        <v>12155.0625</v>
      </c>
      <c r="C34" s="4" t="s">
        <v>30</v>
      </c>
    </row>
    <row r="35" spans="1:8" x14ac:dyDescent="0.25">
      <c r="E35" s="14" t="s">
        <v>42</v>
      </c>
      <c r="F35" s="14"/>
      <c r="G35" s="14"/>
      <c r="H35" s="14"/>
    </row>
    <row r="36" spans="1:8" x14ac:dyDescent="0.25">
      <c r="E36" s="14"/>
      <c r="F36" s="14"/>
      <c r="G36" s="14"/>
      <c r="H36" s="14"/>
    </row>
    <row r="37" spans="1:8" x14ac:dyDescent="0.25">
      <c r="E37" s="14"/>
      <c r="F37" s="14"/>
      <c r="G37" s="14"/>
      <c r="H37" s="14"/>
    </row>
    <row r="38" spans="1:8" x14ac:dyDescent="0.25">
      <c r="E38" s="14"/>
      <c r="F38" s="14"/>
      <c r="G38" s="14"/>
      <c r="H38" s="14"/>
    </row>
    <row r="39" spans="1:8" x14ac:dyDescent="0.25">
      <c r="E39" s="14"/>
      <c r="F39" s="14"/>
      <c r="G39" s="14"/>
      <c r="H39" s="14"/>
    </row>
  </sheetData>
  <mergeCells count="5">
    <mergeCell ref="A3:H3"/>
    <mergeCell ref="L9:R16"/>
    <mergeCell ref="E21:H26"/>
    <mergeCell ref="E28:H32"/>
    <mergeCell ref="E35:H39"/>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7" workbookViewId="0">
      <selection activeCell="C36" sqref="C36"/>
    </sheetView>
  </sheetViews>
  <sheetFormatPr defaultColWidth="8.85546875" defaultRowHeight="15" x14ac:dyDescent="0.25"/>
  <cols>
    <col min="1" max="1" width="10" bestFit="1" customWidth="1"/>
    <col min="2" max="2" width="26.85546875" bestFit="1" customWidth="1"/>
    <col min="3" max="3" width="11.85546875" bestFit="1" customWidth="1"/>
    <col min="4" max="4" width="14.28515625" customWidth="1"/>
    <col min="7" max="7" width="11.85546875" bestFit="1" customWidth="1"/>
    <col min="8" max="8" width="8.42578125" bestFit="1" customWidth="1"/>
  </cols>
  <sheetData>
    <row r="1" spans="1:16" x14ac:dyDescent="0.25">
      <c r="A1" t="s">
        <v>31</v>
      </c>
    </row>
    <row r="3" spans="1:16" ht="92.25" customHeight="1" x14ac:dyDescent="0.25">
      <c r="B3" s="15" t="s">
        <v>32</v>
      </c>
      <c r="C3" s="15"/>
      <c r="D3" s="15"/>
      <c r="E3" s="15"/>
      <c r="F3" s="15"/>
    </row>
    <row r="4" spans="1:16" x14ac:dyDescent="0.25">
      <c r="A4" t="s">
        <v>6</v>
      </c>
      <c r="B4" s="10"/>
      <c r="C4" s="10"/>
      <c r="D4" s="10"/>
      <c r="E4" s="10"/>
      <c r="F4" s="10"/>
    </row>
    <row r="5" spans="1:16" x14ac:dyDescent="0.25">
      <c r="B5" t="s">
        <v>0</v>
      </c>
      <c r="C5" s="3">
        <v>500000</v>
      </c>
    </row>
    <row r="6" spans="1:16" x14ac:dyDescent="0.25">
      <c r="B6" t="s">
        <v>3</v>
      </c>
      <c r="C6" s="3">
        <f>C5*10%</f>
        <v>50000</v>
      </c>
    </row>
    <row r="7" spans="1:16" x14ac:dyDescent="0.25">
      <c r="B7" t="s">
        <v>4</v>
      </c>
      <c r="C7" s="3">
        <v>10000</v>
      </c>
      <c r="G7" s="14" t="s">
        <v>39</v>
      </c>
      <c r="H7" s="14"/>
      <c r="I7" s="14"/>
      <c r="J7" s="14"/>
      <c r="K7" s="14"/>
      <c r="L7" s="14"/>
      <c r="M7" s="14"/>
      <c r="N7" s="14"/>
    </row>
    <row r="8" spans="1:16" x14ac:dyDescent="0.25">
      <c r="B8" t="s">
        <v>5</v>
      </c>
      <c r="C8">
        <f>10*12</f>
        <v>120</v>
      </c>
      <c r="G8" s="14"/>
      <c r="H8" s="14"/>
      <c r="I8" s="14"/>
      <c r="J8" s="14"/>
      <c r="K8" s="14"/>
      <c r="L8" s="14"/>
      <c r="M8" s="14"/>
      <c r="N8" s="14"/>
    </row>
    <row r="9" spans="1:16" x14ac:dyDescent="0.25">
      <c r="B9" t="s">
        <v>1</v>
      </c>
      <c r="C9" s="1">
        <v>0.05</v>
      </c>
      <c r="G9" s="14"/>
      <c r="H9" s="14"/>
      <c r="I9" s="14"/>
      <c r="J9" s="14"/>
      <c r="K9" s="14"/>
      <c r="L9" s="14"/>
      <c r="M9" s="14"/>
      <c r="N9" s="14"/>
    </row>
    <row r="10" spans="1:16" x14ac:dyDescent="0.25">
      <c r="B10" t="s">
        <v>7</v>
      </c>
      <c r="C10" s="3">
        <f>C5-C6+C7</f>
        <v>460000</v>
      </c>
    </row>
    <row r="12" spans="1:16" x14ac:dyDescent="0.25">
      <c r="C12" s="7">
        <f>PMT(C9/12,C8,-C10)</f>
        <v>4879.0137009974605</v>
      </c>
      <c r="D12" s="4" t="s">
        <v>8</v>
      </c>
      <c r="G12" s="2">
        <f>C12*120</f>
        <v>585481.64411969529</v>
      </c>
      <c r="H12" s="4" t="s">
        <v>35</v>
      </c>
    </row>
    <row r="15" spans="1:16" ht="15" customHeight="1" x14ac:dyDescent="0.25">
      <c r="A15" t="s">
        <v>9</v>
      </c>
      <c r="C15" s="2">
        <f>PMT(C9/12,C8,-C7)</f>
        <v>106.06551523907524</v>
      </c>
      <c r="D15" s="4" t="s">
        <v>10</v>
      </c>
      <c r="J15" s="14" t="s">
        <v>33</v>
      </c>
      <c r="K15" s="14"/>
      <c r="L15" s="14"/>
      <c r="M15" s="14"/>
      <c r="N15" s="14"/>
      <c r="O15" s="9"/>
      <c r="P15" s="9"/>
    </row>
    <row r="16" spans="1:16" x14ac:dyDescent="0.25">
      <c r="C16" s="7">
        <f>C15*120-C7</f>
        <v>2727.8618286890287</v>
      </c>
      <c r="D16" s="4" t="s">
        <v>11</v>
      </c>
      <c r="J16" s="14"/>
      <c r="K16" s="14"/>
      <c r="L16" s="14"/>
      <c r="M16" s="14"/>
      <c r="N16" s="14"/>
      <c r="O16" s="9"/>
      <c r="P16" s="9"/>
    </row>
    <row r="17" spans="1:16" x14ac:dyDescent="0.25">
      <c r="J17" s="14"/>
      <c r="K17" s="14"/>
      <c r="L17" s="14"/>
      <c r="M17" s="14"/>
      <c r="N17" s="14"/>
    </row>
    <row r="18" spans="1:16" x14ac:dyDescent="0.25">
      <c r="J18" s="14"/>
      <c r="K18" s="14"/>
      <c r="L18" s="14"/>
      <c r="M18" s="14"/>
      <c r="N18" s="14"/>
    </row>
    <row r="19" spans="1:16" x14ac:dyDescent="0.25">
      <c r="D19" s="5"/>
      <c r="J19" s="14"/>
      <c r="K19" s="14"/>
      <c r="L19" s="14"/>
      <c r="M19" s="14"/>
      <c r="N19" s="14"/>
    </row>
    <row r="20" spans="1:16" x14ac:dyDescent="0.25">
      <c r="J20" s="14"/>
      <c r="K20" s="14"/>
      <c r="L20" s="14"/>
      <c r="M20" s="14"/>
      <c r="N20" s="14"/>
    </row>
    <row r="21" spans="1:16" x14ac:dyDescent="0.25">
      <c r="J21" s="14"/>
      <c r="K21" s="14"/>
      <c r="L21" s="14"/>
      <c r="M21" s="14"/>
      <c r="N21" s="14"/>
    </row>
    <row r="22" spans="1:16" x14ac:dyDescent="0.25">
      <c r="A22" t="s">
        <v>12</v>
      </c>
      <c r="B22" t="s">
        <v>34</v>
      </c>
      <c r="C22" s="11">
        <f>RATE(120,-C12,450000)*12</f>
        <v>5.4790556011213867E-2</v>
      </c>
      <c r="D22" s="4" t="s">
        <v>45</v>
      </c>
      <c r="F22" s="1"/>
    </row>
    <row r="23" spans="1:16" x14ac:dyDescent="0.25">
      <c r="B23" t="s">
        <v>44</v>
      </c>
      <c r="C23" s="2">
        <f>G12-C10</f>
        <v>125481.64411969529</v>
      </c>
      <c r="E23" s="14" t="s">
        <v>47</v>
      </c>
      <c r="F23" s="14"/>
      <c r="G23" s="14"/>
      <c r="H23" s="14"/>
      <c r="I23" s="14"/>
    </row>
    <row r="24" spans="1:16" x14ac:dyDescent="0.25">
      <c r="C24" s="5"/>
      <c r="E24" s="14"/>
      <c r="F24" s="14"/>
      <c r="G24" s="14"/>
      <c r="H24" s="14"/>
      <c r="I24" s="14"/>
    </row>
    <row r="25" spans="1:16" x14ac:dyDescent="0.25">
      <c r="C25" s="5"/>
      <c r="E25" s="14"/>
      <c r="F25" s="14"/>
      <c r="G25" s="14"/>
      <c r="H25" s="14"/>
      <c r="I25" s="14"/>
    </row>
    <row r="26" spans="1:16" x14ac:dyDescent="0.25">
      <c r="C26" s="5"/>
      <c r="E26" s="14"/>
      <c r="F26" s="14"/>
      <c r="G26" s="14"/>
      <c r="H26" s="14"/>
      <c r="I26" s="14"/>
    </row>
    <row r="27" spans="1:16" x14ac:dyDescent="0.25">
      <c r="E27" s="14"/>
      <c r="F27" s="14"/>
      <c r="G27" s="14"/>
      <c r="H27" s="14"/>
      <c r="I27" s="14"/>
    </row>
    <row r="28" spans="1:16" x14ac:dyDescent="0.25">
      <c r="E28" s="14"/>
      <c r="F28" s="14"/>
      <c r="G28" s="14"/>
      <c r="H28" s="14"/>
      <c r="I28" s="14"/>
    </row>
    <row r="30" spans="1:16" x14ac:dyDescent="0.25">
      <c r="A30" t="s">
        <v>13</v>
      </c>
    </row>
    <row r="31" spans="1:16" ht="15" customHeight="1" x14ac:dyDescent="0.25">
      <c r="E31" s="14" t="s">
        <v>46</v>
      </c>
      <c r="F31" s="14"/>
      <c r="G31" s="14"/>
      <c r="H31" s="14"/>
      <c r="I31" s="14"/>
      <c r="J31" s="14"/>
      <c r="K31" s="14"/>
      <c r="L31" s="14"/>
      <c r="M31" s="14"/>
      <c r="N31" s="14"/>
      <c r="O31" s="14"/>
      <c r="P31" s="14"/>
    </row>
    <row r="32" spans="1:16" x14ac:dyDescent="0.25">
      <c r="B32" t="s">
        <v>38</v>
      </c>
      <c r="C32" s="2">
        <f>PMT(C9/12,C8,-450000)</f>
        <v>4772.948185758386</v>
      </c>
      <c r="E32" s="14"/>
      <c r="F32" s="14"/>
      <c r="G32" s="14"/>
      <c r="H32" s="14"/>
      <c r="I32" s="14"/>
      <c r="J32" s="14"/>
      <c r="K32" s="14"/>
      <c r="L32" s="14"/>
      <c r="M32" s="14"/>
      <c r="N32" s="14"/>
      <c r="O32" s="14"/>
      <c r="P32" s="14"/>
    </row>
    <row r="33" spans="2:16" x14ac:dyDescent="0.25">
      <c r="B33" t="s">
        <v>37</v>
      </c>
      <c r="C33" s="2">
        <f>C32*120</f>
        <v>572753.7822910063</v>
      </c>
      <c r="E33" s="14"/>
      <c r="F33" s="14"/>
      <c r="G33" s="14"/>
      <c r="H33" s="14"/>
      <c r="I33" s="14"/>
      <c r="J33" s="14"/>
      <c r="K33" s="14"/>
      <c r="L33" s="14"/>
      <c r="M33" s="14"/>
      <c r="N33" s="14"/>
      <c r="O33" s="14"/>
      <c r="P33" s="14"/>
    </row>
    <row r="34" spans="2:16" x14ac:dyDescent="0.25">
      <c r="B34" t="s">
        <v>43</v>
      </c>
      <c r="C34" s="7">
        <f>C33+10000</f>
        <v>582753.7822910063</v>
      </c>
      <c r="E34" s="14"/>
      <c r="F34" s="14"/>
      <c r="G34" s="14"/>
      <c r="H34" s="14"/>
      <c r="I34" s="14"/>
      <c r="J34" s="14"/>
      <c r="K34" s="14"/>
      <c r="L34" s="14"/>
      <c r="M34" s="14"/>
      <c r="N34" s="14"/>
      <c r="O34" s="14"/>
      <c r="P34" s="14"/>
    </row>
    <row r="35" spans="2:16" x14ac:dyDescent="0.25">
      <c r="B35" t="s">
        <v>36</v>
      </c>
      <c r="C35" s="2">
        <f>G12-C34</f>
        <v>2727.8618286889978</v>
      </c>
      <c r="E35" s="9"/>
      <c r="F35" s="9"/>
      <c r="G35" s="9"/>
      <c r="H35" s="9"/>
      <c r="I35" s="9"/>
    </row>
    <row r="36" spans="2:16" x14ac:dyDescent="0.25">
      <c r="B36" t="s">
        <v>40</v>
      </c>
      <c r="C36" s="16">
        <f>EFFECT(0.05,12)</f>
        <v>5.116189788173342E-2</v>
      </c>
      <c r="D36" s="4"/>
      <c r="E36" s="9"/>
      <c r="F36" s="9"/>
      <c r="G36" s="9"/>
      <c r="H36" s="9"/>
      <c r="I36" s="9"/>
    </row>
  </sheetData>
  <mergeCells count="5">
    <mergeCell ref="B3:F3"/>
    <mergeCell ref="G7:N9"/>
    <mergeCell ref="J15:N21"/>
    <mergeCell ref="E23:I28"/>
    <mergeCell ref="E31:P34"/>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Problem 1</vt:lpstr>
      <vt:lpstr>Problem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2014-02-19T13:02:23Z</dcterms:created>
  <dcterms:modified xsi:type="dcterms:W3CDTF">2014-02-28T21:36:23Z</dcterms:modified>
</cp:coreProperties>
</file>