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200" yWindow="0" windowWidth="19060" windowHeight="16200" tabRatio="500" activeTab="1"/>
  </bookViews>
  <sheets>
    <sheet name="Prob. 1" sheetId="1" r:id="rId1"/>
    <sheet name="Prob. 2" sheetId="4" r:id="rId2"/>
  </sheets>
  <definedNames>
    <definedName name="solver_adj" localSheetId="0" hidden="1">'Prob. 1'!#REF!</definedName>
    <definedName name="solver_cvg" localSheetId="0" hidden="1">0.0001</definedName>
    <definedName name="solver_drv" localSheetId="0" hidden="1">1</definedName>
    <definedName name="solver_eng" localSheetId="0" hidden="1">1</definedName>
    <definedName name="solver_itr" localSheetId="0" hidden="1">2147483647</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opt" localSheetId="0" hidden="1">'Prob. 1'!#REF!</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definedName>
    <definedName name="solver_ver" localSheetId="0" hidden="1">2</definedName>
  </definedName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E146" i="4" l="1"/>
  <c r="A135" i="4"/>
  <c r="E5"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62" i="4"/>
  <c r="F62" i="4"/>
  <c r="E63" i="4"/>
  <c r="F63" i="4"/>
  <c r="E64" i="4"/>
  <c r="F64" i="4"/>
  <c r="E65" i="4"/>
  <c r="F65" i="4"/>
  <c r="E66" i="4"/>
  <c r="F66" i="4"/>
  <c r="E67" i="4"/>
  <c r="F67" i="4"/>
  <c r="E68" i="4"/>
  <c r="F68" i="4"/>
  <c r="E69" i="4"/>
  <c r="F69" i="4"/>
  <c r="E70" i="4"/>
  <c r="F70" i="4"/>
  <c r="E71" i="4"/>
  <c r="F71" i="4"/>
  <c r="E72" i="4"/>
  <c r="F72" i="4"/>
  <c r="E73" i="4"/>
  <c r="F73" i="4"/>
  <c r="E74" i="4"/>
  <c r="F74" i="4"/>
  <c r="E75" i="4"/>
  <c r="F75" i="4"/>
  <c r="E76" i="4"/>
  <c r="F76" i="4"/>
  <c r="E77" i="4"/>
  <c r="F77" i="4"/>
  <c r="E78" i="4"/>
  <c r="F78" i="4"/>
  <c r="E79" i="4"/>
  <c r="F79" i="4"/>
  <c r="E80" i="4"/>
  <c r="F80" i="4"/>
  <c r="E81" i="4"/>
  <c r="F81" i="4"/>
  <c r="E82" i="4"/>
  <c r="F82" i="4"/>
  <c r="E83" i="4"/>
  <c r="F83" i="4"/>
  <c r="E84" i="4"/>
  <c r="F84" i="4"/>
  <c r="E85" i="4"/>
  <c r="F85" i="4"/>
  <c r="E86" i="4"/>
  <c r="F86" i="4"/>
  <c r="E87" i="4"/>
  <c r="F87" i="4"/>
  <c r="E88" i="4"/>
  <c r="F88" i="4"/>
  <c r="E89" i="4"/>
  <c r="F89" i="4"/>
  <c r="E90" i="4"/>
  <c r="F90" i="4"/>
  <c r="E91" i="4"/>
  <c r="F91" i="4"/>
  <c r="E92" i="4"/>
  <c r="F92" i="4"/>
  <c r="E93" i="4"/>
  <c r="F93" i="4"/>
  <c r="E94" i="4"/>
  <c r="F94" i="4"/>
  <c r="E95" i="4"/>
  <c r="F95" i="4"/>
  <c r="E96" i="4"/>
  <c r="F96" i="4"/>
  <c r="E97" i="4"/>
  <c r="F97" i="4"/>
  <c r="E98" i="4"/>
  <c r="F98" i="4"/>
  <c r="E99" i="4"/>
  <c r="F99" i="4"/>
  <c r="E100" i="4"/>
  <c r="F100" i="4"/>
  <c r="E101" i="4"/>
  <c r="F101" i="4"/>
  <c r="E102" i="4"/>
  <c r="F102" i="4"/>
  <c r="E103" i="4"/>
  <c r="F103" i="4"/>
  <c r="E104" i="4"/>
  <c r="F104" i="4"/>
  <c r="E105" i="4"/>
  <c r="F105" i="4"/>
  <c r="E106" i="4"/>
  <c r="F106" i="4"/>
  <c r="E107" i="4"/>
  <c r="F107" i="4"/>
  <c r="E108" i="4"/>
  <c r="F108" i="4"/>
  <c r="E109" i="4"/>
  <c r="F109" i="4"/>
  <c r="E110" i="4"/>
  <c r="F110" i="4"/>
  <c r="E111" i="4"/>
  <c r="F111" i="4"/>
  <c r="E112" i="4"/>
  <c r="F112" i="4"/>
  <c r="E113" i="4"/>
  <c r="F113" i="4"/>
  <c r="E114" i="4"/>
  <c r="F114" i="4"/>
  <c r="E115" i="4"/>
  <c r="F115" i="4"/>
  <c r="E116" i="4"/>
  <c r="F116" i="4"/>
  <c r="E117" i="4"/>
  <c r="F117" i="4"/>
  <c r="E118" i="4"/>
  <c r="F118" i="4"/>
  <c r="E119" i="4"/>
  <c r="F119" i="4"/>
  <c r="E120" i="4"/>
  <c r="F120" i="4"/>
  <c r="E121" i="4"/>
  <c r="F121" i="4"/>
  <c r="E122" i="4"/>
  <c r="F122" i="4"/>
  <c r="E123" i="4"/>
  <c r="F123" i="4"/>
  <c r="E124" i="4"/>
  <c r="F124" i="4"/>
  <c r="E125" i="4"/>
  <c r="F125" i="4"/>
  <c r="E126" i="4"/>
  <c r="F126" i="4"/>
  <c r="E127" i="4"/>
  <c r="F127" i="4"/>
  <c r="E128" i="4"/>
  <c r="F128" i="4"/>
  <c r="E129" i="4"/>
  <c r="F129" i="4"/>
  <c r="C147" i="4"/>
  <c r="C148" i="4"/>
  <c r="A142" i="4"/>
  <c r="G9" i="4"/>
  <c r="D10" i="4"/>
  <c r="G10" i="4"/>
  <c r="D11" i="4"/>
  <c r="G11" i="4"/>
  <c r="D12" i="4"/>
  <c r="G12" i="4"/>
  <c r="D13" i="4"/>
  <c r="G13" i="4"/>
  <c r="D14" i="4"/>
  <c r="G14" i="4"/>
  <c r="D15" i="4"/>
  <c r="G15" i="4"/>
  <c r="D16" i="4"/>
  <c r="G16" i="4"/>
  <c r="D17" i="4"/>
  <c r="G17" i="4"/>
  <c r="D18" i="4"/>
  <c r="G18" i="4"/>
  <c r="D19" i="4"/>
  <c r="G19" i="4"/>
  <c r="D20" i="4"/>
  <c r="G20" i="4"/>
  <c r="D21" i="4"/>
  <c r="G21" i="4"/>
  <c r="D22" i="4"/>
  <c r="G22" i="4"/>
  <c r="D23" i="4"/>
  <c r="G23" i="4"/>
  <c r="D24" i="4"/>
  <c r="G24" i="4"/>
  <c r="D25" i="4"/>
  <c r="G25" i="4"/>
  <c r="D26" i="4"/>
  <c r="G26" i="4"/>
  <c r="D27" i="4"/>
  <c r="G27" i="4"/>
  <c r="D28" i="4"/>
  <c r="G28" i="4"/>
  <c r="D29" i="4"/>
  <c r="G29" i="4"/>
  <c r="D30" i="4"/>
  <c r="G30" i="4"/>
  <c r="D31" i="4"/>
  <c r="G31" i="4"/>
  <c r="D32" i="4"/>
  <c r="G32" i="4"/>
  <c r="D33" i="4"/>
  <c r="G33" i="4"/>
  <c r="D34" i="4"/>
  <c r="G34" i="4"/>
  <c r="D35" i="4"/>
  <c r="G35" i="4"/>
  <c r="D36" i="4"/>
  <c r="G36" i="4"/>
  <c r="D37" i="4"/>
  <c r="G37" i="4"/>
  <c r="D38" i="4"/>
  <c r="G38" i="4"/>
  <c r="D39" i="4"/>
  <c r="G39" i="4"/>
  <c r="D40" i="4"/>
  <c r="G40" i="4"/>
  <c r="D41" i="4"/>
  <c r="G41" i="4"/>
  <c r="D42" i="4"/>
  <c r="G42" i="4"/>
  <c r="D43" i="4"/>
  <c r="G43" i="4"/>
  <c r="D44" i="4"/>
  <c r="G44" i="4"/>
  <c r="D45" i="4"/>
  <c r="G45" i="4"/>
  <c r="D46" i="4"/>
  <c r="G46" i="4"/>
  <c r="D47" i="4"/>
  <c r="G47" i="4"/>
  <c r="D48" i="4"/>
  <c r="G48" i="4"/>
  <c r="D49" i="4"/>
  <c r="G49" i="4"/>
  <c r="D50" i="4"/>
  <c r="G50" i="4"/>
  <c r="D51" i="4"/>
  <c r="G51" i="4"/>
  <c r="D52" i="4"/>
  <c r="G52" i="4"/>
  <c r="D53" i="4"/>
  <c r="G53" i="4"/>
  <c r="D54" i="4"/>
  <c r="G54" i="4"/>
  <c r="D55" i="4"/>
  <c r="G55" i="4"/>
  <c r="D56" i="4"/>
  <c r="G56" i="4"/>
  <c r="D57" i="4"/>
  <c r="G57" i="4"/>
  <c r="D58" i="4"/>
  <c r="G58" i="4"/>
  <c r="D59" i="4"/>
  <c r="G59" i="4"/>
  <c r="D60" i="4"/>
  <c r="G60" i="4"/>
  <c r="D61" i="4"/>
  <c r="G61" i="4"/>
  <c r="D62" i="4"/>
  <c r="G62" i="4"/>
  <c r="D63" i="4"/>
  <c r="G63" i="4"/>
  <c r="D64" i="4"/>
  <c r="G64" i="4"/>
  <c r="D65" i="4"/>
  <c r="G65" i="4"/>
  <c r="D66" i="4"/>
  <c r="G66" i="4"/>
  <c r="D67" i="4"/>
  <c r="G67" i="4"/>
  <c r="D68" i="4"/>
  <c r="G68" i="4"/>
  <c r="D69" i="4"/>
  <c r="G69" i="4"/>
  <c r="D70" i="4"/>
  <c r="G70" i="4"/>
  <c r="D71" i="4"/>
  <c r="G71" i="4"/>
  <c r="D72" i="4"/>
  <c r="G72" i="4"/>
  <c r="D73" i="4"/>
  <c r="G73" i="4"/>
  <c r="D74" i="4"/>
  <c r="G74" i="4"/>
  <c r="D75" i="4"/>
  <c r="G75" i="4"/>
  <c r="D76" i="4"/>
  <c r="G76" i="4"/>
  <c r="D77" i="4"/>
  <c r="G77" i="4"/>
  <c r="D78" i="4"/>
  <c r="G78" i="4"/>
  <c r="D79" i="4"/>
  <c r="G79" i="4"/>
  <c r="D80" i="4"/>
  <c r="G80" i="4"/>
  <c r="D81" i="4"/>
  <c r="G81" i="4"/>
  <c r="D82" i="4"/>
  <c r="G82" i="4"/>
  <c r="D83" i="4"/>
  <c r="G83" i="4"/>
  <c r="D84" i="4"/>
  <c r="G84" i="4"/>
  <c r="D85" i="4"/>
  <c r="G85" i="4"/>
  <c r="D86" i="4"/>
  <c r="G86" i="4"/>
  <c r="D87" i="4"/>
  <c r="G87" i="4"/>
  <c r="D88" i="4"/>
  <c r="G88" i="4"/>
  <c r="D89" i="4"/>
  <c r="G89" i="4"/>
  <c r="D90" i="4"/>
  <c r="G90" i="4"/>
  <c r="D91" i="4"/>
  <c r="G91" i="4"/>
  <c r="D92" i="4"/>
  <c r="G92" i="4"/>
  <c r="D93" i="4"/>
  <c r="G93" i="4"/>
  <c r="D94" i="4"/>
  <c r="G94" i="4"/>
  <c r="D95" i="4"/>
  <c r="G95" i="4"/>
  <c r="D96" i="4"/>
  <c r="G96" i="4"/>
  <c r="D97" i="4"/>
  <c r="G97" i="4"/>
  <c r="D98" i="4"/>
  <c r="G98" i="4"/>
  <c r="D99" i="4"/>
  <c r="G99" i="4"/>
  <c r="D100" i="4"/>
  <c r="G100" i="4"/>
  <c r="D101" i="4"/>
  <c r="G101" i="4"/>
  <c r="D102" i="4"/>
  <c r="G102" i="4"/>
  <c r="D103" i="4"/>
  <c r="G103" i="4"/>
  <c r="D104" i="4"/>
  <c r="G104" i="4"/>
  <c r="D105" i="4"/>
  <c r="G105" i="4"/>
  <c r="D106" i="4"/>
  <c r="G106" i="4"/>
  <c r="D107" i="4"/>
  <c r="G107" i="4"/>
  <c r="D108" i="4"/>
  <c r="G108" i="4"/>
  <c r="D109" i="4"/>
  <c r="G109" i="4"/>
  <c r="D110" i="4"/>
  <c r="G110" i="4"/>
  <c r="D111" i="4"/>
  <c r="G111" i="4"/>
  <c r="D112" i="4"/>
  <c r="G112" i="4"/>
  <c r="D113" i="4"/>
  <c r="G113" i="4"/>
  <c r="D114" i="4"/>
  <c r="G114" i="4"/>
  <c r="D115" i="4"/>
  <c r="G115" i="4"/>
  <c r="D116" i="4"/>
  <c r="G116" i="4"/>
  <c r="D117" i="4"/>
  <c r="G117" i="4"/>
  <c r="D118" i="4"/>
  <c r="G118" i="4"/>
  <c r="D119" i="4"/>
  <c r="G119" i="4"/>
  <c r="D120" i="4"/>
  <c r="G120" i="4"/>
  <c r="D121" i="4"/>
  <c r="G121" i="4"/>
  <c r="D122" i="4"/>
  <c r="G122" i="4"/>
  <c r="D123" i="4"/>
  <c r="G123" i="4"/>
  <c r="D124" i="4"/>
  <c r="G124" i="4"/>
  <c r="D125" i="4"/>
  <c r="G125" i="4"/>
  <c r="D126" i="4"/>
  <c r="G126" i="4"/>
  <c r="D127" i="4"/>
  <c r="G127" i="4"/>
  <c r="D128" i="4"/>
  <c r="G128" i="4"/>
  <c r="D129" i="4"/>
  <c r="A139" i="4"/>
  <c r="A137" i="4"/>
  <c r="G12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D25" i="1"/>
  <c r="F25" i="1"/>
  <c r="D23" i="1"/>
  <c r="D21" i="1"/>
  <c r="G46" i="1"/>
  <c r="E46" i="1"/>
  <c r="I46" i="1"/>
  <c r="I41" i="1"/>
  <c r="F41" i="1"/>
  <c r="F43" i="1"/>
  <c r="F45" i="1"/>
  <c r="D6" i="1"/>
  <c r="E6" i="1"/>
  <c r="K6" i="1"/>
  <c r="D7" i="1"/>
  <c r="E7" i="1"/>
  <c r="K7" i="1"/>
  <c r="D8" i="1"/>
  <c r="E8" i="1"/>
  <c r="K8" i="1"/>
  <c r="D9" i="1"/>
  <c r="E9" i="1"/>
  <c r="H9" i="1"/>
  <c r="H10" i="1"/>
  <c r="H11" i="1"/>
  <c r="K9" i="1"/>
  <c r="D10" i="1"/>
  <c r="K10" i="1"/>
  <c r="D11" i="1"/>
  <c r="K11" i="1"/>
  <c r="D12" i="1"/>
  <c r="I12" i="1"/>
  <c r="I11" i="1"/>
  <c r="I10" i="1"/>
  <c r="J12" i="1"/>
  <c r="J11" i="1"/>
  <c r="J10" i="1"/>
  <c r="G13" i="1"/>
  <c r="E10" i="1"/>
  <c r="E11" i="1"/>
  <c r="E12" i="1"/>
  <c r="E13" i="1"/>
  <c r="J6" i="1"/>
  <c r="J7" i="1"/>
  <c r="J8" i="1"/>
  <c r="J13" i="1"/>
  <c r="I13" i="1"/>
  <c r="K32" i="1"/>
  <c r="J32" i="1"/>
  <c r="D33" i="1"/>
  <c r="K33" i="1"/>
  <c r="J33" i="1"/>
  <c r="D34" i="1"/>
  <c r="K34" i="1"/>
  <c r="J34" i="1"/>
  <c r="D35" i="1"/>
  <c r="K35" i="1"/>
  <c r="J35" i="1"/>
  <c r="D36" i="1"/>
  <c r="K36" i="1"/>
  <c r="J36" i="1"/>
  <c r="D37" i="1"/>
  <c r="K37" i="1"/>
  <c r="J37" i="1"/>
  <c r="D38" i="1"/>
  <c r="K38" i="1"/>
  <c r="J38" i="1"/>
  <c r="D39" i="1"/>
  <c r="K39" i="1"/>
  <c r="D40" i="1"/>
  <c r="K40" i="1"/>
  <c r="J40" i="1"/>
  <c r="D41" i="1"/>
  <c r="J41" i="1"/>
  <c r="K41" i="1"/>
  <c r="D42" i="1"/>
  <c r="K42" i="1"/>
  <c r="J42" i="1"/>
  <c r="D43" i="1"/>
  <c r="I43" i="1"/>
  <c r="J43" i="1"/>
  <c r="K43" i="1"/>
  <c r="D44" i="1"/>
  <c r="K44" i="1"/>
  <c r="J44" i="1"/>
  <c r="D45" i="1"/>
  <c r="I45" i="1"/>
  <c r="J45" i="1"/>
  <c r="J46" i="1"/>
  <c r="E32" i="1"/>
  <c r="E33" i="1"/>
  <c r="E34" i="1"/>
  <c r="E35" i="1"/>
  <c r="E36" i="1"/>
  <c r="E37" i="1"/>
  <c r="E38" i="1"/>
  <c r="E39" i="1"/>
  <c r="H39" i="1"/>
  <c r="H40" i="1"/>
  <c r="H42" i="1"/>
  <c r="H43" i="1"/>
  <c r="H44" i="1"/>
  <c r="H45" i="1"/>
  <c r="I9" i="1"/>
  <c r="D32" i="1"/>
  <c r="D31" i="1"/>
  <c r="B35" i="1"/>
  <c r="B36" i="1"/>
  <c r="B37" i="1"/>
  <c r="B38" i="1"/>
  <c r="B39" i="1"/>
  <c r="B40" i="1"/>
  <c r="B41" i="1"/>
  <c r="B42" i="1"/>
  <c r="B43" i="1"/>
  <c r="B44" i="1"/>
  <c r="B45" i="1"/>
  <c r="K31" i="1"/>
  <c r="K45" i="1"/>
  <c r="G32" i="1"/>
  <c r="G33" i="1"/>
  <c r="G34" i="1"/>
  <c r="G35" i="1"/>
  <c r="G36" i="1"/>
  <c r="G37" i="1"/>
  <c r="G38" i="1"/>
  <c r="G39" i="1"/>
  <c r="G40" i="1"/>
  <c r="G41" i="1"/>
  <c r="G42" i="1"/>
  <c r="G43" i="1"/>
  <c r="G44" i="1"/>
  <c r="G45" i="1"/>
  <c r="E31" i="1"/>
  <c r="E40" i="1"/>
  <c r="E41" i="1"/>
  <c r="E42" i="1"/>
  <c r="E43" i="1"/>
  <c r="E44" i="1"/>
  <c r="E45" i="1"/>
  <c r="I39" i="1"/>
  <c r="H38" i="1"/>
  <c r="H37" i="1"/>
  <c r="H36" i="1"/>
  <c r="H35" i="1"/>
  <c r="H34" i="1"/>
  <c r="H33" i="1"/>
  <c r="H32" i="1"/>
  <c r="J31" i="1"/>
  <c r="H31" i="1"/>
  <c r="G31" i="1"/>
  <c r="D30" i="1"/>
  <c r="B34" i="1"/>
  <c r="B33" i="1"/>
  <c r="B32" i="1"/>
  <c r="B31" i="1"/>
  <c r="K30" i="1"/>
  <c r="J30" i="1"/>
  <c r="E30" i="1"/>
  <c r="H30" i="1"/>
  <c r="G30" i="1"/>
  <c r="K29" i="1"/>
  <c r="K4" i="1"/>
  <c r="D5" i="1"/>
  <c r="K5" i="1"/>
  <c r="D16" i="1"/>
  <c r="D17" i="1"/>
  <c r="G5" i="1"/>
  <c r="G6" i="1"/>
  <c r="G7" i="1"/>
  <c r="G8" i="1"/>
  <c r="G9" i="1"/>
  <c r="F10" i="1"/>
  <c r="F11" i="1"/>
  <c r="F12" i="1"/>
  <c r="E5" i="1"/>
  <c r="H12" i="1"/>
  <c r="H8" i="1"/>
  <c r="H7" i="1"/>
  <c r="H6" i="1"/>
  <c r="H5" i="1"/>
  <c r="G10" i="1"/>
  <c r="G11" i="1"/>
  <c r="G12" i="1"/>
  <c r="G1048525" i="1"/>
  <c r="J5" i="1"/>
  <c r="K12" i="1"/>
</calcChain>
</file>

<file path=xl/sharedStrings.xml><?xml version="1.0" encoding="utf-8"?>
<sst xmlns="http://schemas.openxmlformats.org/spreadsheetml/2006/main" count="67" uniqueCount="43">
  <si>
    <t>Principal</t>
  </si>
  <si>
    <t>Interest</t>
  </si>
  <si>
    <t>Interest Rate</t>
  </si>
  <si>
    <t>Payment</t>
  </si>
  <si>
    <t>Balance</t>
  </si>
  <si>
    <r>
      <rPr>
        <sz val="12"/>
        <color theme="1"/>
        <rFont val="Arial"/>
      </rPr>
      <t>1. Cash Flow Diagrams and Compounded Interest: John decides to take out a loan for $10,000 for school at an annual interest rate of 10%. He agrees to make four equal payments, but will defer these payments for four years while in school. Starting at the end of the 5th year, he makes four equal annual payments (years 5, 6, 7 and 8). At the end of the 8th year, the loan is paid off.</t>
    </r>
  </si>
  <si>
    <t>(a) Create a table that depicts the cash flow diagram for this problem. It should cover years 0 to 8, and should show the balance, interest charges, each payment, how much of that payment went towards interest and how much towards the principal. The balance should be zero at the end of the 8th year. Use trial and error to find the required payment.</t>
  </si>
  <si>
    <t>Period</t>
  </si>
  <si>
    <t>0</t>
  </si>
  <si>
    <t>Total Interest</t>
  </si>
  <si>
    <t>Total Payments</t>
  </si>
  <si>
    <t>Interest Remaining</t>
  </si>
  <si>
    <t>Interest Payment</t>
  </si>
  <si>
    <t>Principal Payment</t>
  </si>
  <si>
    <t>(b) Compute the annual payment using one of the built-in Excel functions discussed in class. Show that this gives the same answer as (a).</t>
  </si>
  <si>
    <t>Since we delayed four payments, we need to compute the total amount owed at the fifth year. Then we can compute the payment assuming equal payments.</t>
  </si>
  <si>
    <t>Amount owed:</t>
  </si>
  <si>
    <t>This matches what we found above manually.</t>
  </si>
  <si>
    <t>(c) Compute the present worth and future worth of this investment.</t>
  </si>
  <si>
    <t>(d) Suppose interest is compounded twice per year instead of annually, but he still makes four annual payments starting at the end of the 5th year. What is the new annual payment?</t>
  </si>
  <si>
    <t>Using NPV:</t>
  </si>
  <si>
    <t>Using FV:</t>
  </si>
  <si>
    <t xml:space="preserve">There are a few ways this can be interpreted. Let's look at it from the perspective of the banker. You loan someone $10K, and over 8 years, you receive $18,475 in interest plus the principal. </t>
  </si>
  <si>
    <t>Why is this zero? One argument is if the bank's actual cost of loaning the money, its TVOM, is 10%, then it simply breaks even. However, let's suppose that it only costs the bank 1% to loan the money (based on interest it pays its savings account owners). Then the NPV is:</t>
  </si>
  <si>
    <t>This looks like a much better profit for the bank.</t>
  </si>
  <si>
    <t>at 10%:</t>
  </si>
  <si>
    <t>at 1%</t>
  </si>
  <si>
    <r>
      <t>1.</t>
    </r>
    <r>
      <rPr>
        <b/>
        <sz val="12"/>
        <color theme="1"/>
        <rFont val="Times New Roman"/>
      </rPr>
      <t xml:space="preserve">     </t>
    </r>
    <r>
      <rPr>
        <sz val="12"/>
        <color theme="1"/>
        <rFont val="Times New Roman"/>
      </rPr>
      <t>Kate will purchase a house for $500,000 with a 10% down payment and $10,000 in closing costs. The closing costs are included in the loan. A 10-year loan is arranged at 5% interest compounded monthly.</t>
    </r>
  </si>
  <si>
    <t>(a) What is the monthly payment?</t>
  </si>
  <si>
    <t>The amount Kate will borrow is $450,000.</t>
  </si>
  <si>
    <t>But she will fold closing costs into the loan, which means she will actually borrow $460,000.</t>
  </si>
  <si>
    <t>Therefore, the monthly payment wil be:</t>
  </si>
  <si>
    <t>Let's check this with the same spreadsheet we used for problem 1:</t>
  </si>
  <si>
    <t>(b) By choosing to include the closing costs in the loan, how much money was paid in interest on the closing costs over the life of the loan.</t>
  </si>
  <si>
    <t>One way to do this is to recalculate the mortage based only on the closing costs:</t>
  </si>
  <si>
    <t>So the total interest paid on the closing costs is (remember to subtract the $10,000):</t>
  </si>
  <si>
    <t>We can also calculate this as a ratio of the interest paid:</t>
  </si>
  <si>
    <t>(c) What is the effective interest rate for this loan? (Hint: you must take into account the monthly compounding AND the closing costs.)</t>
  </si>
  <si>
    <t>This uses the additive approach - see Example 3.4 in the books/notes.</t>
  </si>
  <si>
    <t>(d) Suppose closing costs were paid at closing. How does this change the overall cost of the loan? How does this change the effective interest rate?</t>
  </si>
  <si>
    <t>Over the cost of the loan:</t>
  </si>
  <si>
    <t>So she saves:</t>
  </si>
  <si>
    <t>This is the amount you calculated in (b)!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</si>
</sst>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
    <numFmt numFmtId="165" formatCode="#,##0.0"/>
    <numFmt numFmtId="167" formatCode="0.0%"/>
  </numFmts>
  <fonts count="8"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ont>
    <font>
      <b/>
      <sz val="12"/>
      <color theme="1"/>
      <name val="Arial"/>
    </font>
    <font>
      <b/>
      <sz val="12"/>
      <color theme="1"/>
      <name val="Times New Roman"/>
    </font>
    <font>
      <sz val="12"/>
      <color theme="1"/>
      <name val="Times New Roman"/>
    </font>
    <font>
      <sz val="11"/>
      <color theme="1"/>
      <name val="Arial"/>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6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
    <xf numFmtId="0" fontId="0" fillId="0" borderId="0" xfId="0"/>
    <xf numFmtId="0" fontId="3" fillId="0" borderId="0" xfId="0" applyFont="1"/>
    <xf numFmtId="49" fontId="3" fillId="0" borderId="0" xfId="0" applyNumberFormat="1" applyFont="1" applyAlignment="1">
      <alignment horizontal="center" vertical="center" wrapText="1"/>
    </xf>
    <xf numFmtId="164" fontId="3" fillId="0" borderId="0" xfId="0" applyNumberFormat="1" applyFont="1"/>
    <xf numFmtId="10" fontId="3" fillId="0" borderId="0" xfId="0" applyNumberFormat="1" applyFont="1"/>
    <xf numFmtId="165" fontId="3" fillId="0" borderId="0" xfId="0" applyNumberFormat="1" applyFont="1"/>
    <xf numFmtId="164" fontId="3" fillId="2" borderId="0" xfId="0" applyNumberFormat="1" applyFont="1" applyFill="1"/>
    <xf numFmtId="49" fontId="3" fillId="0" borderId="0" xfId="0" applyNumberFormat="1" applyFont="1" applyAlignment="1">
      <alignment horizontal="left" vertical="top" wrapText="1"/>
    </xf>
    <xf numFmtId="49" fontId="4"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Alignment="1">
      <alignment horizontal="left" vertical="top" wrapText="1"/>
    </xf>
    <xf numFmtId="49" fontId="4" fillId="0" borderId="0" xfId="0" applyNumberFormat="1" applyFont="1" applyAlignment="1">
      <alignment horizontal="left" vertical="top" wrapText="1"/>
    </xf>
    <xf numFmtId="49" fontId="4" fillId="0" borderId="0" xfId="0" applyNumberFormat="1" applyFont="1" applyAlignment="1">
      <alignment horizontal="left" vertical="top" wrapText="1"/>
    </xf>
    <xf numFmtId="3" fontId="3" fillId="0" borderId="0" xfId="0" applyNumberFormat="1" applyFont="1" applyAlignment="1">
      <alignment horizontal="center"/>
    </xf>
    <xf numFmtId="0" fontId="3" fillId="0" borderId="0" xfId="0" applyFont="1" applyAlignment="1">
      <alignment horizontal="left" vertical="top" wrapText="1"/>
    </xf>
    <xf numFmtId="0" fontId="3" fillId="0" borderId="0" xfId="0" applyFont="1" applyAlignment="1">
      <alignment horizontal="left" vertical="top" wrapText="1"/>
    </xf>
    <xf numFmtId="0" fontId="0" fillId="0" borderId="0" xfId="0" applyFont="1"/>
    <xf numFmtId="8" fontId="0" fillId="0" borderId="0" xfId="0" applyNumberFormat="1" applyFont="1"/>
    <xf numFmtId="8" fontId="0" fillId="2" borderId="0" xfId="0" applyNumberFormat="1" applyFont="1" applyFill="1"/>
    <xf numFmtId="0" fontId="7" fillId="0" borderId="0" xfId="0" applyFont="1"/>
    <xf numFmtId="164" fontId="0" fillId="0" borderId="0" xfId="0" applyNumberFormat="1" applyFont="1"/>
    <xf numFmtId="167" fontId="0" fillId="0" borderId="0" xfId="0" applyNumberFormat="1" applyFont="1"/>
  </cellXfs>
  <cellStyles count="1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25"/>
  <sheetViews>
    <sheetView workbookViewId="0">
      <selection activeCell="A3" sqref="A3:K13"/>
    </sheetView>
  </sheetViews>
  <sheetFormatPr baseColWidth="10" defaultRowHeight="15" x14ac:dyDescent="0.75"/>
  <cols>
    <col min="1" max="1" width="13.1640625" style="1" customWidth="1"/>
    <col min="2" max="2" width="6.83203125" style="1" customWidth="1"/>
    <col min="3" max="3" width="9" style="1" customWidth="1"/>
    <col min="4" max="4" width="12.83203125" style="1" customWidth="1"/>
    <col min="5" max="5" width="11.5" style="1" customWidth="1"/>
    <col min="6" max="6" width="13.5" style="1" customWidth="1"/>
    <col min="7" max="7" width="11" style="1" customWidth="1"/>
    <col min="8" max="9" width="13" style="1" customWidth="1"/>
    <col min="10" max="10" width="12.6640625" style="1" customWidth="1"/>
    <col min="11" max="11" width="11.1640625" style="1" bestFit="1" customWidth="1"/>
    <col min="12" max="16384" width="10.83203125" style="1"/>
  </cols>
  <sheetData>
    <row r="1" spans="1:16" ht="77" customHeight="1">
      <c r="A1" s="12" t="s">
        <v>5</v>
      </c>
      <c r="B1" s="12"/>
      <c r="C1" s="12"/>
      <c r="D1" s="12"/>
      <c r="E1" s="12"/>
      <c r="F1" s="12"/>
      <c r="G1" s="12"/>
      <c r="H1" s="12"/>
      <c r="I1" s="12"/>
      <c r="J1" s="12"/>
      <c r="K1" s="11"/>
      <c r="L1" s="8"/>
      <c r="M1" s="8"/>
      <c r="N1" s="8"/>
      <c r="O1" s="8"/>
      <c r="P1" s="8"/>
    </row>
    <row r="2" spans="1:16" ht="78" customHeight="1">
      <c r="A2" s="10" t="s">
        <v>6</v>
      </c>
      <c r="B2" s="10"/>
      <c r="C2" s="10"/>
      <c r="D2" s="10"/>
      <c r="E2" s="10"/>
      <c r="F2" s="10"/>
      <c r="G2" s="10"/>
      <c r="H2" s="10"/>
      <c r="I2" s="10"/>
      <c r="J2" s="10"/>
      <c r="K2" s="7"/>
      <c r="L2" s="7"/>
      <c r="M2" s="7"/>
      <c r="N2" s="7"/>
      <c r="O2" s="7"/>
      <c r="P2" s="7"/>
    </row>
    <row r="3" spans="1:16" ht="30">
      <c r="A3" s="2" t="s">
        <v>0</v>
      </c>
      <c r="B3" s="2" t="s">
        <v>7</v>
      </c>
      <c r="C3" s="2" t="s">
        <v>2</v>
      </c>
      <c r="D3" s="2" t="s">
        <v>1</v>
      </c>
      <c r="E3" s="2" t="s">
        <v>9</v>
      </c>
      <c r="F3" s="2" t="s">
        <v>3</v>
      </c>
      <c r="G3" s="2" t="s">
        <v>10</v>
      </c>
      <c r="H3" s="2" t="s">
        <v>11</v>
      </c>
      <c r="I3" s="2" t="s">
        <v>12</v>
      </c>
      <c r="J3" s="2" t="s">
        <v>13</v>
      </c>
      <c r="K3" s="2" t="s">
        <v>4</v>
      </c>
    </row>
    <row r="4" spans="1:16">
      <c r="A4" s="3">
        <v>10000</v>
      </c>
      <c r="B4" s="2" t="s">
        <v>8</v>
      </c>
      <c r="C4" s="4">
        <v>0.1</v>
      </c>
      <c r="D4" s="2"/>
      <c r="E4" s="2"/>
      <c r="F4" s="2"/>
      <c r="G4" s="2"/>
      <c r="H4" s="2"/>
      <c r="I4" s="2"/>
      <c r="J4" s="2"/>
      <c r="K4" s="3">
        <f>A4</f>
        <v>10000</v>
      </c>
    </row>
    <row r="5" spans="1:16">
      <c r="B5" s="13">
        <v>1</v>
      </c>
      <c r="D5" s="3">
        <f>$C$4*K4</f>
        <v>1000</v>
      </c>
      <c r="E5" s="3">
        <f>D5</f>
        <v>1000</v>
      </c>
      <c r="F5" s="3">
        <v>0</v>
      </c>
      <c r="G5" s="3">
        <f>G4+F5</f>
        <v>0</v>
      </c>
      <c r="H5" s="3">
        <f>E5</f>
        <v>1000</v>
      </c>
      <c r="I5" s="3">
        <v>0</v>
      </c>
      <c r="J5" s="3">
        <f>MAX(K4-(K5-D5),0)</f>
        <v>0</v>
      </c>
      <c r="K5" s="3">
        <f>K4+D5-F5</f>
        <v>11000</v>
      </c>
    </row>
    <row r="6" spans="1:16">
      <c r="A6" s="3"/>
      <c r="B6" s="13">
        <v>2</v>
      </c>
      <c r="C6" s="3"/>
      <c r="D6" s="3">
        <f t="shared" ref="D6:D12" si="0">$C$4*K5</f>
        <v>1100</v>
      </c>
      <c r="E6" s="3">
        <f>E5+D6</f>
        <v>2100</v>
      </c>
      <c r="F6" s="3">
        <v>0</v>
      </c>
      <c r="G6" s="3">
        <f>G5+F6</f>
        <v>0</v>
      </c>
      <c r="H6" s="3">
        <f>E6</f>
        <v>2100</v>
      </c>
      <c r="I6" s="3">
        <v>0</v>
      </c>
      <c r="J6" s="3">
        <f>MAX(K5-(K6-D6),0)</f>
        <v>0</v>
      </c>
      <c r="K6" s="3">
        <f t="shared" ref="K6:K12" si="1">K5+D6-F6</f>
        <v>12100</v>
      </c>
    </row>
    <row r="7" spans="1:16">
      <c r="A7" s="3"/>
      <c r="B7" s="13">
        <v>3</v>
      </c>
      <c r="C7" s="3"/>
      <c r="D7" s="3">
        <f t="shared" si="0"/>
        <v>1210</v>
      </c>
      <c r="E7" s="3">
        <f>E6+D7</f>
        <v>3310</v>
      </c>
      <c r="F7" s="3">
        <v>0</v>
      </c>
      <c r="G7" s="3">
        <f>G6+F7</f>
        <v>0</v>
      </c>
      <c r="H7" s="3">
        <f>E7</f>
        <v>3310</v>
      </c>
      <c r="I7" s="3">
        <v>0</v>
      </c>
      <c r="J7" s="3">
        <f>MAX(K6-(K7-D7),0)</f>
        <v>0</v>
      </c>
      <c r="K7" s="3">
        <f t="shared" si="1"/>
        <v>13310</v>
      </c>
    </row>
    <row r="8" spans="1:16">
      <c r="A8" s="3"/>
      <c r="B8" s="13">
        <v>4</v>
      </c>
      <c r="C8" s="3"/>
      <c r="D8" s="3">
        <f t="shared" si="0"/>
        <v>1331</v>
      </c>
      <c r="E8" s="3">
        <f>E7+D8</f>
        <v>4641</v>
      </c>
      <c r="F8" s="3">
        <v>0</v>
      </c>
      <c r="G8" s="3">
        <f>G7+F8</f>
        <v>0</v>
      </c>
      <c r="H8" s="3">
        <f>E8</f>
        <v>4641</v>
      </c>
      <c r="I8" s="3">
        <v>0</v>
      </c>
      <c r="J8" s="3">
        <f>MAX(K7-(K8-D8),0)</f>
        <v>0</v>
      </c>
      <c r="K8" s="3">
        <f t="shared" si="1"/>
        <v>14641</v>
      </c>
    </row>
    <row r="9" spans="1:16">
      <c r="A9" s="3"/>
      <c r="B9" s="13">
        <v>5</v>
      </c>
      <c r="C9" s="3"/>
      <c r="D9" s="3">
        <f t="shared" si="0"/>
        <v>1464.1000000000001</v>
      </c>
      <c r="E9" s="3">
        <f>E8+D9</f>
        <v>6105.1</v>
      </c>
      <c r="F9" s="6">
        <v>4618.8090000000002</v>
      </c>
      <c r="G9" s="3">
        <f>G8+F9</f>
        <v>4618.8090000000002</v>
      </c>
      <c r="H9" s="3">
        <f>E9-F9</f>
        <v>1486.2910000000002</v>
      </c>
      <c r="I9" s="3">
        <f>F9</f>
        <v>4618.8090000000002</v>
      </c>
      <c r="J9" s="3">
        <v>0</v>
      </c>
      <c r="K9" s="3">
        <f t="shared" si="1"/>
        <v>11486.291000000001</v>
      </c>
      <c r="L9" s="3"/>
    </row>
    <row r="10" spans="1:16">
      <c r="A10" s="3"/>
      <c r="B10" s="13">
        <v>6</v>
      </c>
      <c r="C10" s="3"/>
      <c r="D10" s="3">
        <f t="shared" si="0"/>
        <v>1148.6291000000001</v>
      </c>
      <c r="E10" s="3">
        <f>E9+D10</f>
        <v>7253.7291000000005</v>
      </c>
      <c r="F10" s="6">
        <f>F9</f>
        <v>4618.8090000000002</v>
      </c>
      <c r="G10" s="3">
        <f>G9+F10</f>
        <v>9237.6180000000004</v>
      </c>
      <c r="H10" s="3">
        <f>MAX(0,H9-F10)</f>
        <v>0</v>
      </c>
      <c r="I10" s="3">
        <f>H9+D10</f>
        <v>2634.9201000000003</v>
      </c>
      <c r="J10" s="3">
        <f>F10-I10</f>
        <v>1983.8888999999999</v>
      </c>
      <c r="K10" s="3">
        <f t="shared" si="1"/>
        <v>8016.111100000001</v>
      </c>
      <c r="L10" s="3"/>
    </row>
    <row r="11" spans="1:16">
      <c r="A11" s="3"/>
      <c r="B11" s="13">
        <v>7</v>
      </c>
      <c r="C11" s="3"/>
      <c r="D11" s="3">
        <f t="shared" si="0"/>
        <v>801.61111000000017</v>
      </c>
      <c r="E11" s="3">
        <f>E10+D11</f>
        <v>8055.3402100000003</v>
      </c>
      <c r="F11" s="6">
        <f>F10</f>
        <v>4618.8090000000002</v>
      </c>
      <c r="G11" s="3">
        <f>G10+F11</f>
        <v>13856.427</v>
      </c>
      <c r="H11" s="3">
        <f>MAX(0,H10-F11)</f>
        <v>0</v>
      </c>
      <c r="I11" s="3">
        <f>H10+D11</f>
        <v>801.61111000000017</v>
      </c>
      <c r="J11" s="3">
        <f>F11-I11</f>
        <v>3817.1978899999999</v>
      </c>
      <c r="K11" s="3">
        <f t="shared" si="1"/>
        <v>4198.9132100000015</v>
      </c>
      <c r="L11" s="3"/>
    </row>
    <row r="12" spans="1:16">
      <c r="A12" s="3"/>
      <c r="B12" s="13">
        <v>8</v>
      </c>
      <c r="C12" s="3"/>
      <c r="D12" s="3">
        <f t="shared" si="0"/>
        <v>419.89132100000018</v>
      </c>
      <c r="E12" s="3">
        <f>E11+D12</f>
        <v>8475.2315310000013</v>
      </c>
      <c r="F12" s="6">
        <f>F11</f>
        <v>4618.8090000000002</v>
      </c>
      <c r="G12" s="3">
        <f>G11+F12</f>
        <v>18475.236000000001</v>
      </c>
      <c r="H12" s="3">
        <f>MAX(0,H11-F12)</f>
        <v>0</v>
      </c>
      <c r="I12" s="3">
        <f>H11+D12</f>
        <v>419.89132100000018</v>
      </c>
      <c r="J12" s="3">
        <f>F12-I12</f>
        <v>4198.9176790000001</v>
      </c>
      <c r="K12" s="3">
        <f t="shared" si="1"/>
        <v>-4.4689999986076145E-3</v>
      </c>
      <c r="L12" s="3"/>
    </row>
    <row r="13" spans="1:16">
      <c r="A13" s="3"/>
      <c r="B13" s="13"/>
      <c r="C13" s="3"/>
      <c r="D13" s="3"/>
      <c r="E13" s="3">
        <f>E12</f>
        <v>8475.2315310000013</v>
      </c>
      <c r="F13" s="3"/>
      <c r="G13" s="3">
        <f>G12</f>
        <v>18475.236000000001</v>
      </c>
      <c r="H13" s="3"/>
      <c r="I13" s="3">
        <f>SUM(I5:I12)</f>
        <v>8475.2315310000013</v>
      </c>
      <c r="J13" s="3">
        <f>SUM(J5:J12)</f>
        <v>10000.004469</v>
      </c>
      <c r="K13" s="3"/>
      <c r="L13" s="3"/>
    </row>
    <row r="14" spans="1:16" ht="28" customHeight="1">
      <c r="A14" s="9" t="s">
        <v>14</v>
      </c>
      <c r="B14" s="9"/>
      <c r="C14" s="9"/>
      <c r="D14" s="9"/>
      <c r="E14" s="9"/>
      <c r="F14" s="9"/>
      <c r="G14" s="9"/>
      <c r="H14" s="9"/>
      <c r="I14" s="9"/>
      <c r="J14" s="9"/>
    </row>
    <row r="15" spans="1:16">
      <c r="A15" s="1" t="s">
        <v>15</v>
      </c>
    </row>
    <row r="16" spans="1:16">
      <c r="A16" s="1" t="s">
        <v>16</v>
      </c>
      <c r="C16" s="3"/>
      <c r="D16" s="3">
        <f>K8</f>
        <v>14641</v>
      </c>
    </row>
    <row r="17" spans="1:15">
      <c r="A17" s="2" t="s">
        <v>3</v>
      </c>
      <c r="B17" s="2"/>
      <c r="C17" s="2"/>
      <c r="D17" s="6">
        <f>PMT(C4,4,-D16)</f>
        <v>4618.8080370609778</v>
      </c>
      <c r="E17" s="2"/>
      <c r="F17" s="2"/>
      <c r="G17" s="2"/>
      <c r="H17" s="2"/>
      <c r="I17" s="2"/>
      <c r="J17" s="2"/>
    </row>
    <row r="18" spans="1:15">
      <c r="A18" s="3" t="s">
        <v>17</v>
      </c>
      <c r="B18" s="3"/>
      <c r="C18" s="4"/>
      <c r="D18" s="5"/>
      <c r="E18" s="5"/>
      <c r="F18" s="3"/>
      <c r="G18" s="3"/>
      <c r="H18" s="3"/>
      <c r="I18" s="3"/>
      <c r="J18" s="3"/>
    </row>
    <row r="19" spans="1:15" ht="15" customHeight="1">
      <c r="A19" s="9" t="s">
        <v>18</v>
      </c>
      <c r="B19" s="9"/>
      <c r="C19" s="9"/>
      <c r="D19" s="9"/>
      <c r="E19" s="9"/>
      <c r="F19" s="9"/>
      <c r="G19" s="9"/>
      <c r="H19" s="9"/>
      <c r="I19" s="9"/>
      <c r="J19" s="9"/>
    </row>
    <row r="20" spans="1:15">
      <c r="A20" s="3" t="s">
        <v>22</v>
      </c>
      <c r="B20" s="3"/>
      <c r="C20" s="3"/>
      <c r="D20" s="5"/>
      <c r="E20" s="5"/>
      <c r="F20" s="3"/>
      <c r="G20" s="3"/>
      <c r="H20" s="3"/>
      <c r="I20" s="3"/>
      <c r="J20" s="3"/>
    </row>
    <row r="21" spans="1:15">
      <c r="A21" s="1" t="s">
        <v>20</v>
      </c>
      <c r="B21" s="3"/>
      <c r="C21" s="3"/>
      <c r="D21" s="6">
        <f>NPV(C4,F5,F6,F7,F8,F9,F10,F11,F12)-10000</f>
        <v>2.0848214771831408E-3</v>
      </c>
      <c r="E21" s="5"/>
      <c r="F21" s="3"/>
      <c r="G21" s="3"/>
      <c r="H21" s="3"/>
      <c r="I21" s="3"/>
      <c r="J21" s="3"/>
    </row>
    <row r="22" spans="1:15" ht="36" customHeight="1">
      <c r="A22" s="14" t="s">
        <v>23</v>
      </c>
      <c r="B22" s="14"/>
      <c r="C22" s="14"/>
      <c r="D22" s="14"/>
      <c r="E22" s="14"/>
      <c r="F22" s="14"/>
      <c r="G22" s="14"/>
      <c r="H22" s="14"/>
      <c r="I22" s="14"/>
      <c r="J22" s="14"/>
      <c r="K22" s="14"/>
      <c r="L22" s="14"/>
      <c r="M22" s="14"/>
      <c r="N22" s="14"/>
      <c r="O22" s="14"/>
    </row>
    <row r="23" spans="1:15" ht="19" customHeight="1">
      <c r="A23" s="1" t="s">
        <v>20</v>
      </c>
      <c r="B23" s="3"/>
      <c r="C23" s="3"/>
      <c r="D23" s="3">
        <f>NPV(1%,F5,F6,F7,F8,F9,F10,F11,F12)-10000</f>
        <v>7319.204457002601</v>
      </c>
      <c r="E23" s="15"/>
      <c r="F23" s="15"/>
      <c r="G23" s="15"/>
      <c r="H23" s="15"/>
      <c r="I23" s="15"/>
      <c r="J23" s="15"/>
      <c r="K23" s="15"/>
      <c r="L23" s="15"/>
      <c r="M23" s="15"/>
      <c r="N23" s="15"/>
      <c r="O23" s="15"/>
    </row>
    <row r="24" spans="1:15" ht="19" customHeight="1">
      <c r="A24" s="14" t="s">
        <v>24</v>
      </c>
      <c r="B24" s="14"/>
      <c r="C24" s="14"/>
      <c r="D24" s="14"/>
      <c r="E24" s="14"/>
      <c r="F24" s="14"/>
      <c r="G24" s="14"/>
      <c r="H24" s="14"/>
      <c r="I24" s="14"/>
      <c r="J24" s="14"/>
      <c r="K24" s="14"/>
      <c r="L24" s="14"/>
      <c r="M24" s="14"/>
      <c r="N24" s="14"/>
      <c r="O24" s="14"/>
    </row>
    <row r="25" spans="1:15">
      <c r="A25" s="3" t="s">
        <v>21</v>
      </c>
      <c r="B25" s="3"/>
      <c r="C25" s="3" t="s">
        <v>25</v>
      </c>
      <c r="D25" s="6">
        <f>FV(C4,8,,-D21)</f>
        <v>4.4689999893374535E-3</v>
      </c>
      <c r="E25" s="5" t="s">
        <v>26</v>
      </c>
      <c r="F25" s="6">
        <f>FV(C4,8,,-D23)</f>
        <v>15689.364772132909</v>
      </c>
      <c r="G25" s="3"/>
      <c r="H25" s="3"/>
      <c r="I25" s="3"/>
      <c r="J25" s="3"/>
    </row>
    <row r="26" spans="1:15">
      <c r="A26" s="3"/>
      <c r="B26" s="3"/>
      <c r="C26" s="3"/>
      <c r="D26" s="5"/>
      <c r="E26" s="5"/>
      <c r="F26" s="3"/>
      <c r="G26" s="3"/>
      <c r="H26" s="3"/>
      <c r="I26" s="3"/>
      <c r="J26" s="3"/>
    </row>
    <row r="27" spans="1:15" ht="38" customHeight="1">
      <c r="A27" s="9" t="s">
        <v>19</v>
      </c>
      <c r="B27" s="9"/>
      <c r="C27" s="9"/>
      <c r="D27" s="9"/>
      <c r="E27" s="9"/>
      <c r="F27" s="9"/>
      <c r="G27" s="9"/>
      <c r="H27" s="9"/>
      <c r="I27" s="9"/>
      <c r="J27" s="9"/>
    </row>
    <row r="28" spans="1:15" ht="30">
      <c r="A28" s="2" t="s">
        <v>0</v>
      </c>
      <c r="B28" s="2" t="s">
        <v>7</v>
      </c>
      <c r="C28" s="2" t="s">
        <v>2</v>
      </c>
      <c r="D28" s="2" t="s">
        <v>1</v>
      </c>
      <c r="E28" s="2" t="s">
        <v>9</v>
      </c>
      <c r="F28" s="2" t="s">
        <v>3</v>
      </c>
      <c r="G28" s="2" t="s">
        <v>10</v>
      </c>
      <c r="H28" s="2" t="s">
        <v>11</v>
      </c>
      <c r="I28" s="2" t="s">
        <v>12</v>
      </c>
      <c r="J28" s="2" t="s">
        <v>13</v>
      </c>
      <c r="K28" s="2" t="s">
        <v>4</v>
      </c>
    </row>
    <row r="29" spans="1:15">
      <c r="A29" s="3">
        <v>10000</v>
      </c>
      <c r="B29" s="2" t="s">
        <v>8</v>
      </c>
      <c r="C29" s="4">
        <v>0.1</v>
      </c>
      <c r="D29" s="2"/>
      <c r="E29" s="2"/>
      <c r="F29" s="2"/>
      <c r="G29" s="2"/>
      <c r="H29" s="2"/>
      <c r="I29" s="2"/>
      <c r="J29" s="2"/>
      <c r="K29" s="3">
        <f>A29</f>
        <v>10000</v>
      </c>
    </row>
    <row r="30" spans="1:15">
      <c r="B30" s="13">
        <v>1</v>
      </c>
      <c r="D30" s="3">
        <f>$C$4/2*K29</f>
        <v>500</v>
      </c>
      <c r="E30" s="3">
        <f>D30</f>
        <v>500</v>
      </c>
      <c r="F30" s="3">
        <v>0</v>
      </c>
      <c r="G30" s="3">
        <f>G29+F30</f>
        <v>0</v>
      </c>
      <c r="H30" s="3">
        <f>E30</f>
        <v>500</v>
      </c>
      <c r="I30" s="3">
        <v>0</v>
      </c>
      <c r="J30" s="3">
        <f>MAX(K29-(K30-D30),0)</f>
        <v>0</v>
      </c>
      <c r="K30" s="3">
        <f>K29+D30-F30</f>
        <v>10500</v>
      </c>
    </row>
    <row r="31" spans="1:15">
      <c r="B31" s="13">
        <f>B30+1</f>
        <v>2</v>
      </c>
      <c r="D31" s="3">
        <f>$C$4/2*K30</f>
        <v>525</v>
      </c>
      <c r="E31" s="3">
        <f>E30+D31</f>
        <v>1025</v>
      </c>
      <c r="F31" s="3">
        <v>0</v>
      </c>
      <c r="G31" s="3">
        <f>G30+F31</f>
        <v>0</v>
      </c>
      <c r="H31" s="3">
        <f>E31</f>
        <v>1025</v>
      </c>
      <c r="I31" s="3">
        <v>0</v>
      </c>
      <c r="J31" s="3">
        <f>MAX(K30-(K31-D31),0)</f>
        <v>0</v>
      </c>
      <c r="K31" s="3">
        <f t="shared" ref="K31" si="2">K30+D31-F31</f>
        <v>11025</v>
      </c>
    </row>
    <row r="32" spans="1:15">
      <c r="B32" s="13">
        <f>B31+1</f>
        <v>3</v>
      </c>
      <c r="D32" s="3">
        <f t="shared" ref="D32:D45" si="3">$C$4/2*K31</f>
        <v>551.25</v>
      </c>
      <c r="E32" s="3">
        <f t="shared" ref="E32:E44" si="4">E31+D32</f>
        <v>1576.25</v>
      </c>
      <c r="F32" s="3">
        <v>0</v>
      </c>
      <c r="G32" s="3">
        <f t="shared" ref="G32:G44" si="5">G31+F32</f>
        <v>0</v>
      </c>
      <c r="H32" s="3">
        <f t="shared" ref="H32:H38" si="6">E32</f>
        <v>1576.25</v>
      </c>
      <c r="I32" s="3">
        <v>0</v>
      </c>
      <c r="J32" s="3">
        <f t="shared" ref="J32:J44" si="7">MAX(K31-(K32-D32),0)</f>
        <v>0</v>
      </c>
      <c r="K32" s="3">
        <f t="shared" ref="K32:K45" si="8">K31+D32-F32</f>
        <v>11576.25</v>
      </c>
    </row>
    <row r="33" spans="1:12">
      <c r="B33" s="13">
        <f>B32+1</f>
        <v>4</v>
      </c>
      <c r="D33" s="3">
        <f t="shared" si="3"/>
        <v>578.8125</v>
      </c>
      <c r="E33" s="3">
        <f t="shared" si="4"/>
        <v>2155.0625</v>
      </c>
      <c r="F33" s="3">
        <v>0</v>
      </c>
      <c r="G33" s="3">
        <f t="shared" si="5"/>
        <v>0</v>
      </c>
      <c r="H33" s="3">
        <f t="shared" si="6"/>
        <v>2155.0625</v>
      </c>
      <c r="I33" s="3">
        <v>0</v>
      </c>
      <c r="J33" s="3">
        <f t="shared" si="7"/>
        <v>0</v>
      </c>
      <c r="K33" s="3">
        <f t="shared" si="8"/>
        <v>12155.0625</v>
      </c>
    </row>
    <row r="34" spans="1:12">
      <c r="B34" s="13">
        <f>B33+1</f>
        <v>5</v>
      </c>
      <c r="D34" s="3">
        <f t="shared" si="3"/>
        <v>607.75312500000007</v>
      </c>
      <c r="E34" s="3">
        <f t="shared" si="4"/>
        <v>2762.8156250000002</v>
      </c>
      <c r="F34" s="3">
        <v>0</v>
      </c>
      <c r="G34" s="3">
        <f t="shared" si="5"/>
        <v>0</v>
      </c>
      <c r="H34" s="3">
        <f t="shared" si="6"/>
        <v>2762.8156250000002</v>
      </c>
      <c r="I34" s="3">
        <v>0</v>
      </c>
      <c r="J34" s="3">
        <f t="shared" si="7"/>
        <v>0</v>
      </c>
      <c r="K34" s="3">
        <f t="shared" si="8"/>
        <v>12762.815624999999</v>
      </c>
    </row>
    <row r="35" spans="1:12">
      <c r="B35" s="13">
        <f t="shared" ref="B35:B45" si="9">B34+1</f>
        <v>6</v>
      </c>
      <c r="D35" s="3">
        <f t="shared" si="3"/>
        <v>638.14078125000003</v>
      </c>
      <c r="E35" s="3">
        <f t="shared" si="4"/>
        <v>3400.9564062500003</v>
      </c>
      <c r="F35" s="3">
        <v>0</v>
      </c>
      <c r="G35" s="3">
        <f t="shared" si="5"/>
        <v>0</v>
      </c>
      <c r="H35" s="3">
        <f t="shared" si="6"/>
        <v>3400.9564062500003</v>
      </c>
      <c r="I35" s="3">
        <v>0</v>
      </c>
      <c r="J35" s="3">
        <f t="shared" si="7"/>
        <v>0</v>
      </c>
      <c r="K35" s="3">
        <f t="shared" si="8"/>
        <v>13400.956406249999</v>
      </c>
    </row>
    <row r="36" spans="1:12">
      <c r="B36" s="13">
        <f t="shared" si="9"/>
        <v>7</v>
      </c>
      <c r="D36" s="3">
        <f t="shared" si="3"/>
        <v>670.04782031249999</v>
      </c>
      <c r="E36" s="3">
        <f t="shared" si="4"/>
        <v>4071.0042265625002</v>
      </c>
      <c r="F36" s="3">
        <v>0</v>
      </c>
      <c r="G36" s="3">
        <f t="shared" si="5"/>
        <v>0</v>
      </c>
      <c r="H36" s="3">
        <f t="shared" si="6"/>
        <v>4071.0042265625002</v>
      </c>
      <c r="I36" s="3">
        <v>0</v>
      </c>
      <c r="J36" s="3">
        <f t="shared" si="7"/>
        <v>0</v>
      </c>
      <c r="K36" s="3">
        <f t="shared" si="8"/>
        <v>14071.0042265625</v>
      </c>
    </row>
    <row r="37" spans="1:12">
      <c r="B37" s="13">
        <f t="shared" si="9"/>
        <v>8</v>
      </c>
      <c r="D37" s="3">
        <f t="shared" si="3"/>
        <v>703.55021132812499</v>
      </c>
      <c r="E37" s="3">
        <f t="shared" si="4"/>
        <v>4774.5544378906252</v>
      </c>
      <c r="F37" s="3">
        <v>0</v>
      </c>
      <c r="G37" s="3">
        <f t="shared" si="5"/>
        <v>0</v>
      </c>
      <c r="H37" s="3">
        <f t="shared" si="6"/>
        <v>4774.5544378906252</v>
      </c>
      <c r="I37" s="3">
        <v>0</v>
      </c>
      <c r="J37" s="3">
        <f t="shared" si="7"/>
        <v>0</v>
      </c>
      <c r="K37" s="3">
        <f t="shared" si="8"/>
        <v>14774.554437890625</v>
      </c>
    </row>
    <row r="38" spans="1:12">
      <c r="B38" s="13">
        <f t="shared" si="9"/>
        <v>9</v>
      </c>
      <c r="D38" s="3">
        <f t="shared" si="3"/>
        <v>738.72772189453133</v>
      </c>
      <c r="E38" s="3">
        <f t="shared" si="4"/>
        <v>5513.2821597851562</v>
      </c>
      <c r="F38" s="3">
        <v>0</v>
      </c>
      <c r="G38" s="3">
        <f t="shared" si="5"/>
        <v>0</v>
      </c>
      <c r="H38" s="3">
        <f t="shared" si="6"/>
        <v>5513.2821597851562</v>
      </c>
      <c r="I38" s="3">
        <v>0</v>
      </c>
      <c r="J38" s="3">
        <f t="shared" si="7"/>
        <v>0</v>
      </c>
      <c r="K38" s="3">
        <f t="shared" si="8"/>
        <v>15513.282159785156</v>
      </c>
    </row>
    <row r="39" spans="1:12">
      <c r="A39" s="3"/>
      <c r="B39" s="13">
        <f t="shared" si="9"/>
        <v>10</v>
      </c>
      <c r="C39" s="3"/>
      <c r="D39" s="3">
        <f t="shared" si="3"/>
        <v>775.6641079892579</v>
      </c>
      <c r="E39" s="3">
        <f>E38+D39</f>
        <v>6288.9462677744141</v>
      </c>
      <c r="F39" s="6">
        <v>4686.1899999999996</v>
      </c>
      <c r="G39" s="3">
        <f>G38+F39</f>
        <v>4686.1899999999996</v>
      </c>
      <c r="H39" s="3">
        <f>E39-F39</f>
        <v>1602.7562677744145</v>
      </c>
      <c r="I39" s="3">
        <f>G39</f>
        <v>4686.1899999999996</v>
      </c>
      <c r="J39" s="3">
        <v>0</v>
      </c>
      <c r="K39" s="3">
        <f t="shared" si="8"/>
        <v>11602.756267774414</v>
      </c>
      <c r="L39" s="3"/>
    </row>
    <row r="40" spans="1:12">
      <c r="B40" s="13">
        <f t="shared" si="9"/>
        <v>11</v>
      </c>
      <c r="D40" s="3">
        <f t="shared" si="3"/>
        <v>580.1378133887207</v>
      </c>
      <c r="E40" s="3">
        <f t="shared" si="4"/>
        <v>6869.0840811631351</v>
      </c>
      <c r="F40" s="3">
        <v>0</v>
      </c>
      <c r="G40" s="3">
        <f t="shared" si="5"/>
        <v>4686.1899999999996</v>
      </c>
      <c r="H40" s="3">
        <f>H39+D40</f>
        <v>2182.8940811631351</v>
      </c>
      <c r="I40" s="3">
        <v>0</v>
      </c>
      <c r="J40" s="3">
        <f t="shared" si="7"/>
        <v>0</v>
      </c>
      <c r="K40" s="3">
        <f t="shared" si="8"/>
        <v>12182.894081163135</v>
      </c>
      <c r="L40" s="3"/>
    </row>
    <row r="41" spans="1:12">
      <c r="A41" s="3"/>
      <c r="B41" s="13">
        <f t="shared" si="9"/>
        <v>12</v>
      </c>
      <c r="C41" s="3"/>
      <c r="D41" s="3">
        <f t="shared" si="3"/>
        <v>609.14470405815678</v>
      </c>
      <c r="E41" s="3">
        <f>E40+D41</f>
        <v>7478.2287852212921</v>
      </c>
      <c r="F41" s="6">
        <f>F39</f>
        <v>4686.1899999999996</v>
      </c>
      <c r="G41" s="3">
        <f>G40+F41</f>
        <v>9372.3799999999992</v>
      </c>
      <c r="H41" s="3">
        <v>0</v>
      </c>
      <c r="I41" s="3">
        <f>H39+D40+D41</f>
        <v>2792.0387852212916</v>
      </c>
      <c r="J41" s="3">
        <f>F41-I41</f>
        <v>1894.151214778708</v>
      </c>
      <c r="K41" s="3">
        <f t="shared" si="8"/>
        <v>8105.848785221292</v>
      </c>
      <c r="L41" s="3"/>
    </row>
    <row r="42" spans="1:12">
      <c r="B42" s="13">
        <f t="shared" si="9"/>
        <v>13</v>
      </c>
      <c r="D42" s="3">
        <f t="shared" si="3"/>
        <v>405.2924392610646</v>
      </c>
      <c r="E42" s="3">
        <f t="shared" si="4"/>
        <v>7883.521224482357</v>
      </c>
      <c r="F42" s="3">
        <v>0</v>
      </c>
      <c r="G42" s="3">
        <f t="shared" si="5"/>
        <v>9372.3799999999992</v>
      </c>
      <c r="H42" s="3">
        <f>MAX(0,H41-F42)</f>
        <v>0</v>
      </c>
      <c r="I42" s="3">
        <v>0</v>
      </c>
      <c r="J42" s="3">
        <f t="shared" si="7"/>
        <v>0</v>
      </c>
      <c r="K42" s="3">
        <f t="shared" si="8"/>
        <v>8511.1412244823568</v>
      </c>
      <c r="L42" s="3"/>
    </row>
    <row r="43" spans="1:12">
      <c r="A43" s="3"/>
      <c r="B43" s="13">
        <f t="shared" si="9"/>
        <v>14</v>
      </c>
      <c r="C43" s="3"/>
      <c r="D43" s="3">
        <f t="shared" si="3"/>
        <v>425.55706122411789</v>
      </c>
      <c r="E43" s="3">
        <f>E42+D43</f>
        <v>8309.0782857064751</v>
      </c>
      <c r="F43" s="6">
        <f>F41</f>
        <v>4686.1899999999996</v>
      </c>
      <c r="G43" s="3">
        <f>G42+F43</f>
        <v>14058.57</v>
      </c>
      <c r="H43" s="3">
        <f>MAX(0,H42-F43)</f>
        <v>0</v>
      </c>
      <c r="I43" s="3">
        <f>D42+D43</f>
        <v>830.84950048518249</v>
      </c>
      <c r="J43" s="3">
        <f>F43-I43</f>
        <v>3855.3404995148171</v>
      </c>
      <c r="K43" s="3">
        <f t="shared" si="8"/>
        <v>4250.5082857064745</v>
      </c>
      <c r="L43" s="3"/>
    </row>
    <row r="44" spans="1:12">
      <c r="B44" s="13">
        <f t="shared" si="9"/>
        <v>15</v>
      </c>
      <c r="D44" s="3">
        <f t="shared" si="3"/>
        <v>212.52541428532373</v>
      </c>
      <c r="E44" s="3">
        <f t="shared" si="4"/>
        <v>8521.6036999917997</v>
      </c>
      <c r="F44" s="3">
        <v>0</v>
      </c>
      <c r="G44" s="3">
        <f t="shared" si="5"/>
        <v>14058.57</v>
      </c>
      <c r="H44" s="3">
        <f>MAX(0,H43-F44)</f>
        <v>0</v>
      </c>
      <c r="I44" s="3">
        <v>0</v>
      </c>
      <c r="J44" s="3">
        <f t="shared" si="7"/>
        <v>0</v>
      </c>
      <c r="K44" s="3">
        <f t="shared" si="8"/>
        <v>4463.0336999917981</v>
      </c>
      <c r="L44" s="3"/>
    </row>
    <row r="45" spans="1:12">
      <c r="A45" s="3"/>
      <c r="B45" s="13">
        <f t="shared" si="9"/>
        <v>16</v>
      </c>
      <c r="C45" s="3"/>
      <c r="D45" s="3">
        <f t="shared" si="3"/>
        <v>223.15168499958992</v>
      </c>
      <c r="E45" s="3">
        <f>E44+D45</f>
        <v>8744.7553849913893</v>
      </c>
      <c r="F45" s="6">
        <f>F43</f>
        <v>4686.1899999999996</v>
      </c>
      <c r="G45" s="3">
        <f>G44+F45</f>
        <v>18744.759999999998</v>
      </c>
      <c r="H45" s="3">
        <f>MAX(0,H44-F45)</f>
        <v>0</v>
      </c>
      <c r="I45" s="3">
        <f>D44+D45</f>
        <v>435.67709928491365</v>
      </c>
      <c r="J45" s="3">
        <f>F45-I45</f>
        <v>4250.5129007150863</v>
      </c>
      <c r="K45" s="3">
        <f t="shared" si="8"/>
        <v>-4.6150086118359468E-3</v>
      </c>
      <c r="L45" s="3"/>
    </row>
    <row r="46" spans="1:12">
      <c r="E46" s="3">
        <f>E45</f>
        <v>8744.7553849913893</v>
      </c>
      <c r="G46" s="3">
        <f>G45</f>
        <v>18744.759999999998</v>
      </c>
      <c r="I46" s="3">
        <f>SUM(I30:I45)</f>
        <v>8744.7553849913875</v>
      </c>
      <c r="J46" s="3">
        <f>SUM(J30:J45)</f>
        <v>10000.004615008611</v>
      </c>
    </row>
    <row r="1048525" spans="7:7">
      <c r="G1048525" s="3">
        <f>G1048524+F1048525</f>
        <v>0</v>
      </c>
    </row>
  </sheetData>
  <mergeCells count="7">
    <mergeCell ref="A22:O22"/>
    <mergeCell ref="A24:O24"/>
    <mergeCell ref="A1:J1"/>
    <mergeCell ref="A2:J2"/>
    <mergeCell ref="A14:J14"/>
    <mergeCell ref="A19:J19"/>
    <mergeCell ref="A27:J2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abSelected="1" workbookViewId="0">
      <selection activeCell="A135" sqref="A135"/>
    </sheetView>
  </sheetViews>
  <sheetFormatPr baseColWidth="10" defaultRowHeight="15" x14ac:dyDescent="0"/>
  <cols>
    <col min="1" max="1" width="12.33203125" style="16" bestFit="1" customWidth="1"/>
    <col min="2" max="2" width="10.83203125" style="16"/>
    <col min="3" max="3" width="12" style="16" bestFit="1" customWidth="1"/>
    <col min="4" max="4" width="10.83203125" style="16"/>
    <col min="5" max="5" width="13.5" style="16" customWidth="1"/>
    <col min="6" max="6" width="13.6640625" style="16" customWidth="1"/>
    <col min="7" max="7" width="13.5" style="16" customWidth="1"/>
    <col min="8" max="8" width="15.33203125" style="16" customWidth="1"/>
    <col min="9" max="16384" width="10.83203125" style="16"/>
  </cols>
  <sheetData>
    <row r="1" spans="1:7" ht="45" customHeight="1">
      <c r="A1" s="12" t="s">
        <v>27</v>
      </c>
      <c r="B1" s="12"/>
      <c r="C1" s="12"/>
      <c r="D1" s="12"/>
      <c r="E1" s="12"/>
      <c r="F1" s="12"/>
      <c r="G1" s="12"/>
    </row>
    <row r="2" spans="1:7">
      <c r="A2" s="16" t="s">
        <v>28</v>
      </c>
    </row>
    <row r="3" spans="1:7">
      <c r="A3" s="16" t="s">
        <v>29</v>
      </c>
    </row>
    <row r="4" spans="1:7">
      <c r="A4" s="16" t="s">
        <v>30</v>
      </c>
    </row>
    <row r="5" spans="1:7">
      <c r="A5" s="16" t="s">
        <v>31</v>
      </c>
      <c r="E5" s="18">
        <f>PMT(C9/12,120,-460000,0)</f>
        <v>4879.0137009974605</v>
      </c>
    </row>
    <row r="6" spans="1:7">
      <c r="A6" s="16" t="s">
        <v>32</v>
      </c>
    </row>
    <row r="8" spans="1:7" ht="30">
      <c r="A8" s="2" t="s">
        <v>0</v>
      </c>
      <c r="B8" s="2" t="s">
        <v>7</v>
      </c>
      <c r="C8" s="2" t="s">
        <v>2</v>
      </c>
      <c r="D8" s="2" t="s">
        <v>1</v>
      </c>
      <c r="E8" s="2" t="s">
        <v>3</v>
      </c>
      <c r="F8" s="2" t="s">
        <v>10</v>
      </c>
      <c r="G8" s="2" t="s">
        <v>4</v>
      </c>
    </row>
    <row r="9" spans="1:7">
      <c r="A9" s="3">
        <v>460000</v>
      </c>
      <c r="B9" s="2" t="s">
        <v>8</v>
      </c>
      <c r="C9" s="4">
        <v>0.05</v>
      </c>
      <c r="D9" s="2"/>
      <c r="E9" s="2"/>
      <c r="F9" s="2"/>
      <c r="G9" s="3">
        <f>A9</f>
        <v>460000</v>
      </c>
    </row>
    <row r="10" spans="1:7">
      <c r="A10" s="1"/>
      <c r="B10" s="13">
        <f>B9+1</f>
        <v>1</v>
      </c>
      <c r="C10" s="1"/>
      <c r="D10" s="3">
        <f>G9*$C$9/12</f>
        <v>1916.6666666666667</v>
      </c>
      <c r="E10" s="3">
        <f>E5</f>
        <v>4879.0137009974605</v>
      </c>
      <c r="F10" s="3">
        <f>F9+E10</f>
        <v>4879.0137009974605</v>
      </c>
      <c r="G10" s="3">
        <f>G9+D10-E10</f>
        <v>457037.65296566923</v>
      </c>
    </row>
    <row r="11" spans="1:7">
      <c r="A11" s="3"/>
      <c r="B11" s="13">
        <f t="shared" ref="B11:B74" si="0">B10+1</f>
        <v>2</v>
      </c>
      <c r="C11" s="3"/>
      <c r="D11" s="3">
        <f>G10*$C$9/12</f>
        <v>1904.3235540236219</v>
      </c>
      <c r="E11" s="3">
        <f>E10</f>
        <v>4879.0137009974605</v>
      </c>
      <c r="F11" s="3">
        <f>F10+E11</f>
        <v>9758.0274019949211</v>
      </c>
      <c r="G11" s="3">
        <f>G10+D11-E11</f>
        <v>454062.96281869541</v>
      </c>
    </row>
    <row r="12" spans="1:7" hidden="1">
      <c r="A12" s="3"/>
      <c r="B12" s="13">
        <f t="shared" si="0"/>
        <v>3</v>
      </c>
      <c r="C12" s="3"/>
      <c r="D12" s="3">
        <f t="shared" ref="D12:D75" si="1">G11*$C$9/12</f>
        <v>1891.9290117445644</v>
      </c>
      <c r="E12" s="3">
        <f t="shared" ref="E12:E75" si="2">E11</f>
        <v>4879.0137009974605</v>
      </c>
      <c r="F12" s="3">
        <f t="shared" ref="F12:F75" si="3">F11+E12</f>
        <v>14637.041102992382</v>
      </c>
      <c r="G12" s="3">
        <f>G11+D12-E12</f>
        <v>451075.87812944251</v>
      </c>
    </row>
    <row r="13" spans="1:7" hidden="1">
      <c r="A13" s="3"/>
      <c r="B13" s="13">
        <f t="shared" si="0"/>
        <v>4</v>
      </c>
      <c r="C13" s="3"/>
      <c r="D13" s="3">
        <f t="shared" si="1"/>
        <v>1879.482825539344</v>
      </c>
      <c r="E13" s="3">
        <f t="shared" si="2"/>
        <v>4879.0137009974605</v>
      </c>
      <c r="F13" s="3">
        <f t="shared" si="3"/>
        <v>19516.054803989842</v>
      </c>
      <c r="G13" s="3">
        <f>G12+D13-E13</f>
        <v>448076.34725398442</v>
      </c>
    </row>
    <row r="14" spans="1:7" hidden="1">
      <c r="A14" s="3"/>
      <c r="B14" s="13">
        <f t="shared" si="0"/>
        <v>5</v>
      </c>
      <c r="C14" s="3"/>
      <c r="D14" s="3">
        <f t="shared" si="1"/>
        <v>1866.9847802249351</v>
      </c>
      <c r="E14" s="3">
        <f t="shared" si="2"/>
        <v>4879.0137009974605</v>
      </c>
      <c r="F14" s="3">
        <f t="shared" si="3"/>
        <v>24395.068504987303</v>
      </c>
      <c r="G14" s="3">
        <f>G13+D14-E14</f>
        <v>445064.31833321188</v>
      </c>
    </row>
    <row r="15" spans="1:7" hidden="1">
      <c r="A15" s="3"/>
      <c r="B15" s="13">
        <f t="shared" si="0"/>
        <v>6</v>
      </c>
      <c r="C15" s="3"/>
      <c r="D15" s="3">
        <f t="shared" si="1"/>
        <v>1854.4346597217163</v>
      </c>
      <c r="E15" s="3">
        <f t="shared" si="2"/>
        <v>4879.0137009974605</v>
      </c>
      <c r="F15" s="3">
        <f t="shared" si="3"/>
        <v>29274.082205984763</v>
      </c>
      <c r="G15" s="3">
        <f>G14+D15-E15</f>
        <v>442039.73929193616</v>
      </c>
    </row>
    <row r="16" spans="1:7" hidden="1">
      <c r="A16" s="3"/>
      <c r="B16" s="13">
        <f t="shared" si="0"/>
        <v>7</v>
      </c>
      <c r="C16" s="3"/>
      <c r="D16" s="3">
        <f t="shared" si="1"/>
        <v>1841.8322470497342</v>
      </c>
      <c r="E16" s="3">
        <f t="shared" si="2"/>
        <v>4879.0137009974605</v>
      </c>
      <c r="F16" s="3">
        <f t="shared" si="3"/>
        <v>34153.095906982227</v>
      </c>
      <c r="G16" s="3">
        <f>G15+D16-E16</f>
        <v>439002.55783798842</v>
      </c>
    </row>
    <row r="17" spans="1:7" hidden="1">
      <c r="A17" s="3"/>
      <c r="B17" s="13">
        <f t="shared" si="0"/>
        <v>8</v>
      </c>
      <c r="C17" s="3"/>
      <c r="D17" s="3">
        <f t="shared" si="1"/>
        <v>1829.1773243249518</v>
      </c>
      <c r="E17" s="3">
        <f t="shared" si="2"/>
        <v>4879.0137009974605</v>
      </c>
      <c r="F17" s="3">
        <f t="shared" si="3"/>
        <v>39032.109607979684</v>
      </c>
      <c r="G17" s="3">
        <f>G16+D17-E17</f>
        <v>435952.72146131593</v>
      </c>
    </row>
    <row r="18" spans="1:7" hidden="1">
      <c r="A18" s="3"/>
      <c r="B18" s="13">
        <f t="shared" si="0"/>
        <v>9</v>
      </c>
      <c r="C18" s="3"/>
      <c r="D18" s="3">
        <f t="shared" si="1"/>
        <v>1816.4696727554831</v>
      </c>
      <c r="E18" s="3">
        <f t="shared" si="2"/>
        <v>4879.0137009974605</v>
      </c>
      <c r="F18" s="3">
        <f t="shared" si="3"/>
        <v>43911.123308977141</v>
      </c>
      <c r="G18" s="3">
        <f>G17+D18-E18</f>
        <v>432890.17743307393</v>
      </c>
    </row>
    <row r="19" spans="1:7" hidden="1">
      <c r="B19" s="13">
        <f t="shared" si="0"/>
        <v>10</v>
      </c>
      <c r="D19" s="3">
        <f t="shared" si="1"/>
        <v>1803.7090726378083</v>
      </c>
      <c r="E19" s="3">
        <f t="shared" si="2"/>
        <v>4879.0137009974605</v>
      </c>
      <c r="F19" s="3">
        <f t="shared" si="3"/>
        <v>48790.137009974598</v>
      </c>
      <c r="G19" s="3">
        <f>G18+D19-E19</f>
        <v>429814.87280471425</v>
      </c>
    </row>
    <row r="20" spans="1:7" hidden="1">
      <c r="B20" s="13">
        <f t="shared" si="0"/>
        <v>11</v>
      </c>
      <c r="D20" s="3">
        <f t="shared" si="1"/>
        <v>1790.895303352976</v>
      </c>
      <c r="E20" s="3">
        <f t="shared" si="2"/>
        <v>4879.0137009974605</v>
      </c>
      <c r="F20" s="3">
        <f t="shared" si="3"/>
        <v>53669.150710972055</v>
      </c>
      <c r="G20" s="3">
        <f>G19+D20-E20</f>
        <v>426726.75440706976</v>
      </c>
    </row>
    <row r="21" spans="1:7" hidden="1">
      <c r="B21" s="13">
        <f t="shared" si="0"/>
        <v>12</v>
      </c>
      <c r="D21" s="3">
        <f t="shared" si="1"/>
        <v>1778.0281433627908</v>
      </c>
      <c r="E21" s="3">
        <f t="shared" si="2"/>
        <v>4879.0137009974605</v>
      </c>
      <c r="F21" s="3">
        <f t="shared" si="3"/>
        <v>58548.164411969512</v>
      </c>
      <c r="G21" s="3">
        <f>G20+D21-E21</f>
        <v>423625.76884943509</v>
      </c>
    </row>
    <row r="22" spans="1:7" hidden="1">
      <c r="B22" s="13">
        <f t="shared" si="0"/>
        <v>13</v>
      </c>
      <c r="D22" s="3">
        <f t="shared" si="1"/>
        <v>1765.1073702059796</v>
      </c>
      <c r="E22" s="3">
        <f t="shared" si="2"/>
        <v>4879.0137009974605</v>
      </c>
      <c r="F22" s="3">
        <f t="shared" si="3"/>
        <v>63427.178112966969</v>
      </c>
      <c r="G22" s="3">
        <f>G21+D22-E22</f>
        <v>420511.86251864361</v>
      </c>
    </row>
    <row r="23" spans="1:7" hidden="1">
      <c r="B23" s="13">
        <f t="shared" si="0"/>
        <v>14</v>
      </c>
      <c r="D23" s="3">
        <f t="shared" si="1"/>
        <v>1752.1327604943483</v>
      </c>
      <c r="E23" s="3">
        <f t="shared" si="2"/>
        <v>4879.0137009974605</v>
      </c>
      <c r="F23" s="3">
        <f t="shared" si="3"/>
        <v>68306.191813964426</v>
      </c>
      <c r="G23" s="3">
        <f>G22+D23-E23</f>
        <v>417384.98157814052</v>
      </c>
    </row>
    <row r="24" spans="1:7" hidden="1">
      <c r="B24" s="13">
        <f t="shared" si="0"/>
        <v>15</v>
      </c>
      <c r="D24" s="3">
        <f t="shared" si="1"/>
        <v>1739.1040899089191</v>
      </c>
      <c r="E24" s="3">
        <f t="shared" si="2"/>
        <v>4879.0137009974605</v>
      </c>
      <c r="F24" s="3">
        <f t="shared" si="3"/>
        <v>73185.205514961883</v>
      </c>
      <c r="G24" s="3">
        <f>G23+D24-E24</f>
        <v>414245.071967052</v>
      </c>
    </row>
    <row r="25" spans="1:7" hidden="1">
      <c r="B25" s="13">
        <f t="shared" si="0"/>
        <v>16</v>
      </c>
      <c r="D25" s="3">
        <f t="shared" si="1"/>
        <v>1726.0211331960502</v>
      </c>
      <c r="E25" s="3">
        <f t="shared" si="2"/>
        <v>4879.0137009974605</v>
      </c>
      <c r="F25" s="3">
        <f t="shared" si="3"/>
        <v>78064.21921595934</v>
      </c>
      <c r="G25" s="3">
        <f>G24+D25-E25</f>
        <v>411092.07939925062</v>
      </c>
    </row>
    <row r="26" spans="1:7" hidden="1">
      <c r="B26" s="13">
        <f t="shared" si="0"/>
        <v>17</v>
      </c>
      <c r="D26" s="3">
        <f t="shared" si="1"/>
        <v>1712.8836641635444</v>
      </c>
      <c r="E26" s="3">
        <f t="shared" si="2"/>
        <v>4879.0137009974605</v>
      </c>
      <c r="F26" s="3">
        <f t="shared" si="3"/>
        <v>82943.232916956797</v>
      </c>
      <c r="G26" s="3">
        <f>G25+D26-E26</f>
        <v>407925.94936241669</v>
      </c>
    </row>
    <row r="27" spans="1:7" hidden="1">
      <c r="B27" s="13">
        <f t="shared" si="0"/>
        <v>18</v>
      </c>
      <c r="D27" s="3">
        <f t="shared" si="1"/>
        <v>1699.6914556767363</v>
      </c>
      <c r="E27" s="3">
        <f t="shared" si="2"/>
        <v>4879.0137009974605</v>
      </c>
      <c r="F27" s="3">
        <f t="shared" si="3"/>
        <v>87822.246617954253</v>
      </c>
      <c r="G27" s="3">
        <f>G26+D27-E27</f>
        <v>404746.62711709598</v>
      </c>
    </row>
    <row r="28" spans="1:7" hidden="1">
      <c r="B28" s="13">
        <f t="shared" si="0"/>
        <v>19</v>
      </c>
      <c r="D28" s="3">
        <f t="shared" si="1"/>
        <v>1686.4442796545666</v>
      </c>
      <c r="E28" s="3">
        <f t="shared" si="2"/>
        <v>4879.0137009974605</v>
      </c>
      <c r="F28" s="3">
        <f t="shared" si="3"/>
        <v>92701.26031895171</v>
      </c>
      <c r="G28" s="3">
        <f>G27+D28-E28</f>
        <v>401554.05769575312</v>
      </c>
    </row>
    <row r="29" spans="1:7" hidden="1">
      <c r="B29" s="13">
        <f t="shared" si="0"/>
        <v>20</v>
      </c>
      <c r="D29" s="3">
        <f t="shared" si="1"/>
        <v>1673.1419070656382</v>
      </c>
      <c r="E29" s="3">
        <f t="shared" si="2"/>
        <v>4879.0137009974605</v>
      </c>
      <c r="F29" s="3">
        <f t="shared" si="3"/>
        <v>97580.274019949167</v>
      </c>
      <c r="G29" s="3">
        <f>G28+D29-E29</f>
        <v>398348.1859018213</v>
      </c>
    </row>
    <row r="30" spans="1:7" hidden="1">
      <c r="B30" s="13">
        <f t="shared" si="0"/>
        <v>21</v>
      </c>
      <c r="D30" s="3">
        <f t="shared" si="1"/>
        <v>1659.7841079242555</v>
      </c>
      <c r="E30" s="3">
        <f t="shared" si="2"/>
        <v>4879.0137009974605</v>
      </c>
      <c r="F30" s="3">
        <f t="shared" si="3"/>
        <v>102459.28772094662</v>
      </c>
      <c r="G30" s="3">
        <f>G29+D30-E30</f>
        <v>395128.95630874811</v>
      </c>
    </row>
    <row r="31" spans="1:7" hidden="1">
      <c r="B31" s="13">
        <f t="shared" si="0"/>
        <v>22</v>
      </c>
      <c r="D31" s="3">
        <f t="shared" si="1"/>
        <v>1646.3706512864508</v>
      </c>
      <c r="E31" s="3">
        <f t="shared" si="2"/>
        <v>4879.0137009974605</v>
      </c>
      <c r="F31" s="3">
        <f t="shared" si="3"/>
        <v>107338.30142194408</v>
      </c>
      <c r="G31" s="3">
        <f>G30+D31-E31</f>
        <v>391896.3132590371</v>
      </c>
    </row>
    <row r="32" spans="1:7" hidden="1">
      <c r="B32" s="13">
        <f t="shared" si="0"/>
        <v>23</v>
      </c>
      <c r="D32" s="3">
        <f t="shared" si="1"/>
        <v>1632.9013052459879</v>
      </c>
      <c r="E32" s="3">
        <f t="shared" si="2"/>
        <v>4879.0137009974605</v>
      </c>
      <c r="F32" s="3">
        <f t="shared" si="3"/>
        <v>112217.31512294154</v>
      </c>
      <c r="G32" s="3">
        <f>G31+D32-E32</f>
        <v>388650.20086328563</v>
      </c>
    </row>
    <row r="33" spans="2:7" hidden="1">
      <c r="B33" s="13">
        <f t="shared" si="0"/>
        <v>24</v>
      </c>
      <c r="D33" s="3">
        <f t="shared" si="1"/>
        <v>1619.3758369303569</v>
      </c>
      <c r="E33" s="3">
        <f t="shared" si="2"/>
        <v>4879.0137009974605</v>
      </c>
      <c r="F33" s="3">
        <f t="shared" si="3"/>
        <v>117096.32882393899</v>
      </c>
      <c r="G33" s="3">
        <f>G32+D33-E33</f>
        <v>385390.56299921853</v>
      </c>
    </row>
    <row r="34" spans="2:7" hidden="1">
      <c r="B34" s="13">
        <f t="shared" si="0"/>
        <v>25</v>
      </c>
      <c r="D34" s="3">
        <f t="shared" si="1"/>
        <v>1605.7940124967438</v>
      </c>
      <c r="E34" s="3">
        <f t="shared" si="2"/>
        <v>4879.0137009974605</v>
      </c>
      <c r="F34" s="3">
        <f t="shared" si="3"/>
        <v>121975.34252493645</v>
      </c>
      <c r="G34" s="3">
        <f>G33+D34-E34</f>
        <v>382117.34331071784</v>
      </c>
    </row>
    <row r="35" spans="2:7" hidden="1">
      <c r="B35" s="13">
        <f t="shared" si="0"/>
        <v>26</v>
      </c>
      <c r="D35" s="3">
        <f t="shared" si="1"/>
        <v>1592.1555971279911</v>
      </c>
      <c r="E35" s="3">
        <f t="shared" si="2"/>
        <v>4879.0137009974605</v>
      </c>
      <c r="F35" s="3">
        <f t="shared" si="3"/>
        <v>126854.35622593391</v>
      </c>
      <c r="G35" s="3">
        <f>G34+D35-E35</f>
        <v>378830.48520684836</v>
      </c>
    </row>
    <row r="36" spans="2:7" hidden="1">
      <c r="B36" s="13">
        <f t="shared" si="0"/>
        <v>27</v>
      </c>
      <c r="D36" s="3">
        <f t="shared" si="1"/>
        <v>1578.4603550285349</v>
      </c>
      <c r="E36" s="3">
        <f t="shared" si="2"/>
        <v>4879.0137009974605</v>
      </c>
      <c r="F36" s="3">
        <f t="shared" si="3"/>
        <v>131733.36992693137</v>
      </c>
      <c r="G36" s="3">
        <f>G35+D36-E36</f>
        <v>375529.93186087941</v>
      </c>
    </row>
    <row r="37" spans="2:7" hidden="1">
      <c r="B37" s="13">
        <f t="shared" si="0"/>
        <v>28</v>
      </c>
      <c r="D37" s="3">
        <f t="shared" si="1"/>
        <v>1564.708049420331</v>
      </c>
      <c r="E37" s="3">
        <f t="shared" si="2"/>
        <v>4879.0137009974605</v>
      </c>
      <c r="F37" s="3">
        <f t="shared" si="3"/>
        <v>136612.38362792882</v>
      </c>
      <c r="G37" s="3">
        <f>G36+D37-E37</f>
        <v>372215.62620930228</v>
      </c>
    </row>
    <row r="38" spans="2:7" hidden="1">
      <c r="B38" s="13">
        <f t="shared" si="0"/>
        <v>29</v>
      </c>
      <c r="D38" s="3">
        <f t="shared" si="1"/>
        <v>1550.8984425387596</v>
      </c>
      <c r="E38" s="3">
        <f t="shared" si="2"/>
        <v>4879.0137009974605</v>
      </c>
      <c r="F38" s="3">
        <f t="shared" si="3"/>
        <v>141491.39732892628</v>
      </c>
      <c r="G38" s="3">
        <f>G37+D38-E38</f>
        <v>368887.51095084357</v>
      </c>
    </row>
    <row r="39" spans="2:7" hidden="1">
      <c r="B39" s="13">
        <f t="shared" si="0"/>
        <v>30</v>
      </c>
      <c r="D39" s="3">
        <f t="shared" si="1"/>
        <v>1537.031295628515</v>
      </c>
      <c r="E39" s="3">
        <f t="shared" si="2"/>
        <v>4879.0137009974605</v>
      </c>
      <c r="F39" s="3">
        <f t="shared" si="3"/>
        <v>146370.41102992374</v>
      </c>
      <c r="G39" s="3">
        <f>G38+D39-E39</f>
        <v>365545.52854547463</v>
      </c>
    </row>
    <row r="40" spans="2:7" hidden="1">
      <c r="B40" s="13">
        <f t="shared" si="0"/>
        <v>31</v>
      </c>
      <c r="D40" s="3">
        <f t="shared" si="1"/>
        <v>1523.1063689394778</v>
      </c>
      <c r="E40" s="3">
        <f t="shared" si="2"/>
        <v>4879.0137009974605</v>
      </c>
      <c r="F40" s="3">
        <f t="shared" si="3"/>
        <v>151249.42473092119</v>
      </c>
      <c r="G40" s="3">
        <f>G39+D40-E40</f>
        <v>362189.62121341663</v>
      </c>
    </row>
    <row r="41" spans="2:7" hidden="1">
      <c r="B41" s="13">
        <f t="shared" si="0"/>
        <v>32</v>
      </c>
      <c r="D41" s="3">
        <f t="shared" si="1"/>
        <v>1509.1234217225692</v>
      </c>
      <c r="E41" s="3">
        <f t="shared" si="2"/>
        <v>4879.0137009974605</v>
      </c>
      <c r="F41" s="3">
        <f t="shared" si="3"/>
        <v>156128.43843191865</v>
      </c>
      <c r="G41" s="3">
        <f>G40+D41-E41</f>
        <v>358819.73093414173</v>
      </c>
    </row>
    <row r="42" spans="2:7" hidden="1">
      <c r="B42" s="13">
        <f t="shared" si="0"/>
        <v>33</v>
      </c>
      <c r="D42" s="3">
        <f t="shared" si="1"/>
        <v>1495.0822122255906</v>
      </c>
      <c r="E42" s="3">
        <f t="shared" si="2"/>
        <v>4879.0137009974605</v>
      </c>
      <c r="F42" s="3">
        <f t="shared" si="3"/>
        <v>161007.45213291611</v>
      </c>
      <c r="G42" s="3">
        <f>G41+D42-E42</f>
        <v>355435.79944536986</v>
      </c>
    </row>
    <row r="43" spans="2:7" hidden="1">
      <c r="B43" s="13">
        <f t="shared" si="0"/>
        <v>34</v>
      </c>
      <c r="D43" s="3">
        <f t="shared" si="1"/>
        <v>1480.9824976890411</v>
      </c>
      <c r="E43" s="3">
        <f t="shared" si="2"/>
        <v>4879.0137009974605</v>
      </c>
      <c r="F43" s="3">
        <f t="shared" si="3"/>
        <v>165886.46583391356</v>
      </c>
      <c r="G43" s="3">
        <f>G42+D43-E43</f>
        <v>352037.76824206143</v>
      </c>
    </row>
    <row r="44" spans="2:7" hidden="1">
      <c r="B44" s="13">
        <f t="shared" si="0"/>
        <v>35</v>
      </c>
      <c r="D44" s="3">
        <f t="shared" si="1"/>
        <v>1466.8240343419227</v>
      </c>
      <c r="E44" s="3">
        <f t="shared" si="2"/>
        <v>4879.0137009974605</v>
      </c>
      <c r="F44" s="3">
        <f t="shared" si="3"/>
        <v>170765.47953491102</v>
      </c>
      <c r="G44" s="3">
        <f>G43+D44-E44</f>
        <v>348625.57857540587</v>
      </c>
    </row>
    <row r="45" spans="2:7" hidden="1">
      <c r="B45" s="13">
        <f t="shared" si="0"/>
        <v>36</v>
      </c>
      <c r="D45" s="3">
        <f t="shared" si="1"/>
        <v>1452.6065773975245</v>
      </c>
      <c r="E45" s="3">
        <f t="shared" si="2"/>
        <v>4879.0137009974605</v>
      </c>
      <c r="F45" s="3">
        <f t="shared" si="3"/>
        <v>175644.49323590848</v>
      </c>
      <c r="G45" s="3">
        <f>G44+D45-E45</f>
        <v>345199.17145180592</v>
      </c>
    </row>
    <row r="46" spans="2:7" hidden="1">
      <c r="B46" s="13">
        <f t="shared" si="0"/>
        <v>37</v>
      </c>
      <c r="D46" s="3">
        <f t="shared" si="1"/>
        <v>1438.3298810491915</v>
      </c>
      <c r="E46" s="3">
        <f t="shared" si="2"/>
        <v>4879.0137009974605</v>
      </c>
      <c r="F46" s="3">
        <f t="shared" si="3"/>
        <v>180523.50693690593</v>
      </c>
      <c r="G46" s="3">
        <f>G45+D46-E46</f>
        <v>341758.48763185763</v>
      </c>
    </row>
    <row r="47" spans="2:7" hidden="1">
      <c r="B47" s="13">
        <f t="shared" si="0"/>
        <v>38</v>
      </c>
      <c r="D47" s="3">
        <f t="shared" si="1"/>
        <v>1423.9936984660735</v>
      </c>
      <c r="E47" s="3">
        <f t="shared" si="2"/>
        <v>4879.0137009974605</v>
      </c>
      <c r="F47" s="3">
        <f t="shared" si="3"/>
        <v>185402.52063790339</v>
      </c>
      <c r="G47" s="3">
        <f>G46+D47-E47</f>
        <v>338303.46762932622</v>
      </c>
    </row>
    <row r="48" spans="2:7" hidden="1">
      <c r="B48" s="13">
        <f t="shared" si="0"/>
        <v>39</v>
      </c>
      <c r="D48" s="3">
        <f t="shared" si="1"/>
        <v>1409.5977817888595</v>
      </c>
      <c r="E48" s="3">
        <f t="shared" si="2"/>
        <v>4879.0137009974605</v>
      </c>
      <c r="F48" s="3">
        <f t="shared" si="3"/>
        <v>190281.53433890085</v>
      </c>
      <c r="G48" s="3">
        <f>G47+D48-E48</f>
        <v>334834.05171011761</v>
      </c>
    </row>
    <row r="49" spans="2:7" hidden="1">
      <c r="B49" s="13">
        <f t="shared" si="0"/>
        <v>40</v>
      </c>
      <c r="D49" s="3">
        <f t="shared" si="1"/>
        <v>1395.1418821254902</v>
      </c>
      <c r="E49" s="3">
        <f t="shared" si="2"/>
        <v>4879.0137009974605</v>
      </c>
      <c r="F49" s="3">
        <f t="shared" si="3"/>
        <v>195160.54803989831</v>
      </c>
      <c r="G49" s="3">
        <f>G48+D49-E49</f>
        <v>331350.17989124561</v>
      </c>
    </row>
    <row r="50" spans="2:7" hidden="1">
      <c r="B50" s="13">
        <f t="shared" si="0"/>
        <v>41</v>
      </c>
      <c r="D50" s="3">
        <f t="shared" si="1"/>
        <v>1380.6257495468569</v>
      </c>
      <c r="E50" s="3">
        <f t="shared" si="2"/>
        <v>4879.0137009974605</v>
      </c>
      <c r="F50" s="3">
        <f t="shared" si="3"/>
        <v>200039.56174089576</v>
      </c>
      <c r="G50" s="3">
        <f>G49+D50-E50</f>
        <v>327851.79193979502</v>
      </c>
    </row>
    <row r="51" spans="2:7" hidden="1">
      <c r="B51" s="13">
        <f t="shared" si="0"/>
        <v>42</v>
      </c>
      <c r="D51" s="3">
        <f t="shared" si="1"/>
        <v>1366.0491330824791</v>
      </c>
      <c r="E51" s="3">
        <f t="shared" si="2"/>
        <v>4879.0137009974605</v>
      </c>
      <c r="F51" s="3">
        <f t="shared" si="3"/>
        <v>204918.57544189322</v>
      </c>
      <c r="G51" s="3">
        <f>G50+D51-E51</f>
        <v>324338.82737188006</v>
      </c>
    </row>
    <row r="52" spans="2:7" hidden="1">
      <c r="B52" s="13">
        <f t="shared" si="0"/>
        <v>43</v>
      </c>
      <c r="D52" s="3">
        <f t="shared" si="1"/>
        <v>1351.411780716167</v>
      </c>
      <c r="E52" s="3">
        <f t="shared" si="2"/>
        <v>4879.0137009974605</v>
      </c>
      <c r="F52" s="3">
        <f t="shared" si="3"/>
        <v>209797.58914289068</v>
      </c>
      <c r="G52" s="3">
        <f>G51+D52-E52</f>
        <v>320811.22545159876</v>
      </c>
    </row>
    <row r="53" spans="2:7" hidden="1">
      <c r="B53" s="13">
        <f t="shared" si="0"/>
        <v>44</v>
      </c>
      <c r="D53" s="3">
        <f t="shared" si="1"/>
        <v>1336.7134393816616</v>
      </c>
      <c r="E53" s="3">
        <f t="shared" si="2"/>
        <v>4879.0137009974605</v>
      </c>
      <c r="F53" s="3">
        <f t="shared" si="3"/>
        <v>214676.60284388813</v>
      </c>
      <c r="G53" s="3">
        <f>G52+D53-E53</f>
        <v>317268.92518998298</v>
      </c>
    </row>
    <row r="54" spans="2:7" hidden="1">
      <c r="B54" s="13">
        <f t="shared" si="0"/>
        <v>45</v>
      </c>
      <c r="D54" s="3">
        <f t="shared" si="1"/>
        <v>1321.9538549582624</v>
      </c>
      <c r="E54" s="3">
        <f t="shared" si="2"/>
        <v>4879.0137009974605</v>
      </c>
      <c r="F54" s="3">
        <f t="shared" si="3"/>
        <v>219555.61654488559</v>
      </c>
      <c r="G54" s="3">
        <f>G53+D54-E54</f>
        <v>313711.86534394376</v>
      </c>
    </row>
    <row r="55" spans="2:7" hidden="1">
      <c r="B55" s="13">
        <f t="shared" si="0"/>
        <v>46</v>
      </c>
      <c r="D55" s="3">
        <f t="shared" si="1"/>
        <v>1307.1327722664325</v>
      </c>
      <c r="E55" s="3">
        <f t="shared" si="2"/>
        <v>4879.0137009974605</v>
      </c>
      <c r="F55" s="3">
        <f t="shared" si="3"/>
        <v>224434.63024588305</v>
      </c>
      <c r="G55" s="3">
        <f>G54+D55-E55</f>
        <v>310139.98441521276</v>
      </c>
    </row>
    <row r="56" spans="2:7" hidden="1">
      <c r="B56" s="13">
        <f t="shared" si="0"/>
        <v>47</v>
      </c>
      <c r="D56" s="3">
        <f t="shared" si="1"/>
        <v>1292.2499350633866</v>
      </c>
      <c r="E56" s="3">
        <f t="shared" si="2"/>
        <v>4879.0137009974605</v>
      </c>
      <c r="F56" s="3">
        <f t="shared" si="3"/>
        <v>229313.6439468805</v>
      </c>
      <c r="G56" s="3">
        <f>G55+D56-E56</f>
        <v>306553.22064927866</v>
      </c>
    </row>
    <row r="57" spans="2:7" hidden="1">
      <c r="B57" s="13">
        <f t="shared" si="0"/>
        <v>48</v>
      </c>
      <c r="D57" s="3">
        <f t="shared" si="1"/>
        <v>1277.3050860386611</v>
      </c>
      <c r="E57" s="3">
        <f t="shared" si="2"/>
        <v>4879.0137009974605</v>
      </c>
      <c r="F57" s="3">
        <f t="shared" si="3"/>
        <v>234192.65764787796</v>
      </c>
      <c r="G57" s="3">
        <f>G56+D57-E57</f>
        <v>302951.51203431987</v>
      </c>
    </row>
    <row r="58" spans="2:7" hidden="1">
      <c r="B58" s="13">
        <f t="shared" si="0"/>
        <v>49</v>
      </c>
      <c r="D58" s="3">
        <f t="shared" si="1"/>
        <v>1262.2979668096661</v>
      </c>
      <c r="E58" s="3">
        <f t="shared" si="2"/>
        <v>4879.0137009974605</v>
      </c>
      <c r="F58" s="3">
        <f t="shared" si="3"/>
        <v>239071.67134887542</v>
      </c>
      <c r="G58" s="3">
        <f>G57+D58-E58</f>
        <v>299334.79630013206</v>
      </c>
    </row>
    <row r="59" spans="2:7" hidden="1">
      <c r="B59" s="13">
        <f t="shared" si="0"/>
        <v>50</v>
      </c>
      <c r="D59" s="3">
        <f t="shared" si="1"/>
        <v>1247.2283179172171</v>
      </c>
      <c r="E59" s="3">
        <f t="shared" si="2"/>
        <v>4879.0137009974605</v>
      </c>
      <c r="F59" s="3">
        <f t="shared" si="3"/>
        <v>243950.68504987287</v>
      </c>
      <c r="G59" s="3">
        <f>G58+D59-E59</f>
        <v>295703.01091705181</v>
      </c>
    </row>
    <row r="60" spans="2:7" hidden="1">
      <c r="B60" s="13">
        <f t="shared" si="0"/>
        <v>51</v>
      </c>
      <c r="D60" s="3">
        <f t="shared" si="1"/>
        <v>1232.0958788210494</v>
      </c>
      <c r="E60" s="3">
        <f t="shared" si="2"/>
        <v>4879.0137009974605</v>
      </c>
      <c r="F60" s="3">
        <f t="shared" si="3"/>
        <v>248829.69875087033</v>
      </c>
      <c r="G60" s="3">
        <f>G59+D60-E60</f>
        <v>292056.0930948754</v>
      </c>
    </row>
    <row r="61" spans="2:7" hidden="1">
      <c r="B61" s="13">
        <f t="shared" si="0"/>
        <v>52</v>
      </c>
      <c r="D61" s="3">
        <f t="shared" si="1"/>
        <v>1216.9003878953142</v>
      </c>
      <c r="E61" s="3">
        <f t="shared" si="2"/>
        <v>4879.0137009974605</v>
      </c>
      <c r="F61" s="3">
        <f t="shared" si="3"/>
        <v>253708.71245186779</v>
      </c>
      <c r="G61" s="3">
        <f>G60+D61-E61</f>
        <v>288393.97978177323</v>
      </c>
    </row>
    <row r="62" spans="2:7" hidden="1">
      <c r="B62" s="13">
        <f t="shared" si="0"/>
        <v>53</v>
      </c>
      <c r="D62" s="3">
        <f t="shared" si="1"/>
        <v>1201.6415824240551</v>
      </c>
      <c r="E62" s="3">
        <f t="shared" si="2"/>
        <v>4879.0137009974605</v>
      </c>
      <c r="F62" s="3">
        <f t="shared" si="3"/>
        <v>258587.72615286525</v>
      </c>
      <c r="G62" s="3">
        <f>G61+D62-E62</f>
        <v>284716.60766319983</v>
      </c>
    </row>
    <row r="63" spans="2:7" hidden="1">
      <c r="B63" s="13">
        <f t="shared" si="0"/>
        <v>54</v>
      </c>
      <c r="D63" s="3">
        <f t="shared" si="1"/>
        <v>1186.319198596666</v>
      </c>
      <c r="E63" s="3">
        <f t="shared" si="2"/>
        <v>4879.0137009974605</v>
      </c>
      <c r="F63" s="3">
        <f t="shared" si="3"/>
        <v>263466.73985386273</v>
      </c>
      <c r="G63" s="3">
        <f>G62+D63-E63</f>
        <v>281023.91316079901</v>
      </c>
    </row>
    <row r="64" spans="2:7" hidden="1">
      <c r="B64" s="13">
        <f t="shared" si="0"/>
        <v>55</v>
      </c>
      <c r="D64" s="3">
        <f t="shared" si="1"/>
        <v>1170.9329715033293</v>
      </c>
      <c r="E64" s="3">
        <f t="shared" si="2"/>
        <v>4879.0137009974605</v>
      </c>
      <c r="F64" s="3">
        <f t="shared" si="3"/>
        <v>268345.75355486019</v>
      </c>
      <c r="G64" s="3">
        <f>G63+D64-E64</f>
        <v>277315.83243130491</v>
      </c>
    </row>
    <row r="65" spans="2:7" hidden="1">
      <c r="B65" s="13">
        <f t="shared" si="0"/>
        <v>56</v>
      </c>
      <c r="D65" s="3">
        <f t="shared" si="1"/>
        <v>1155.4826351304371</v>
      </c>
      <c r="E65" s="3">
        <f t="shared" si="2"/>
        <v>4879.0137009974605</v>
      </c>
      <c r="F65" s="3">
        <f t="shared" si="3"/>
        <v>273224.76725585765</v>
      </c>
      <c r="G65" s="3">
        <f>G64+D65-E65</f>
        <v>273592.30136543792</v>
      </c>
    </row>
    <row r="66" spans="2:7" hidden="1">
      <c r="B66" s="13">
        <f t="shared" si="0"/>
        <v>57</v>
      </c>
      <c r="D66" s="3">
        <f t="shared" si="1"/>
        <v>1139.9679223559913</v>
      </c>
      <c r="E66" s="3">
        <f t="shared" si="2"/>
        <v>4879.0137009974605</v>
      </c>
      <c r="F66" s="3">
        <f t="shared" si="3"/>
        <v>278103.7809568551</v>
      </c>
      <c r="G66" s="3">
        <f>G65+D66-E66</f>
        <v>269853.25558679644</v>
      </c>
    </row>
    <row r="67" spans="2:7" hidden="1">
      <c r="B67" s="13">
        <f t="shared" si="0"/>
        <v>58</v>
      </c>
      <c r="D67" s="3">
        <f t="shared" si="1"/>
        <v>1124.3885649449851</v>
      </c>
      <c r="E67" s="3">
        <f t="shared" si="2"/>
        <v>4879.0137009974605</v>
      </c>
      <c r="F67" s="3">
        <f t="shared" si="3"/>
        <v>282982.79465785256</v>
      </c>
      <c r="G67" s="3">
        <f>G66+D67-E67</f>
        <v>266098.63045074395</v>
      </c>
    </row>
    <row r="68" spans="2:7" hidden="1">
      <c r="B68" s="13">
        <f t="shared" si="0"/>
        <v>59</v>
      </c>
      <c r="D68" s="3">
        <f t="shared" si="1"/>
        <v>1108.7442935447664</v>
      </c>
      <c r="E68" s="3">
        <f t="shared" si="2"/>
        <v>4879.0137009974605</v>
      </c>
      <c r="F68" s="3">
        <f t="shared" si="3"/>
        <v>287861.80835885002</v>
      </c>
      <c r="G68" s="3">
        <f>G67+D68-E68</f>
        <v>262328.36104329128</v>
      </c>
    </row>
    <row r="69" spans="2:7" hidden="1">
      <c r="B69" s="13">
        <f t="shared" si="0"/>
        <v>60</v>
      </c>
      <c r="D69" s="3">
        <f t="shared" si="1"/>
        <v>1093.0348376803804</v>
      </c>
      <c r="E69" s="3">
        <f t="shared" si="2"/>
        <v>4879.0137009974605</v>
      </c>
      <c r="F69" s="3">
        <f t="shared" si="3"/>
        <v>292740.82205984747</v>
      </c>
      <c r="G69" s="3">
        <f>G68+D69-E69</f>
        <v>258542.38217997423</v>
      </c>
    </row>
    <row r="70" spans="2:7" hidden="1">
      <c r="B70" s="13">
        <f t="shared" si="0"/>
        <v>61</v>
      </c>
      <c r="D70" s="3">
        <f t="shared" si="1"/>
        <v>1077.2599257498925</v>
      </c>
      <c r="E70" s="3">
        <f t="shared" si="2"/>
        <v>4879.0137009974605</v>
      </c>
      <c r="F70" s="3">
        <f t="shared" si="3"/>
        <v>297619.83576084493</v>
      </c>
      <c r="G70" s="3">
        <f>G69+D70-E70</f>
        <v>254740.62840472665</v>
      </c>
    </row>
    <row r="71" spans="2:7" hidden="1">
      <c r="B71" s="13">
        <f t="shared" si="0"/>
        <v>62</v>
      </c>
      <c r="D71" s="3">
        <f t="shared" si="1"/>
        <v>1061.4192850196944</v>
      </c>
      <c r="E71" s="3">
        <f t="shared" si="2"/>
        <v>4879.0137009974605</v>
      </c>
      <c r="F71" s="3">
        <f t="shared" si="3"/>
        <v>302498.84946184239</v>
      </c>
      <c r="G71" s="3">
        <f>G70+D71-E71</f>
        <v>250923.03398874888</v>
      </c>
    </row>
    <row r="72" spans="2:7" hidden="1">
      <c r="B72" s="13">
        <f t="shared" si="0"/>
        <v>63</v>
      </c>
      <c r="D72" s="3">
        <f t="shared" si="1"/>
        <v>1045.512641619787</v>
      </c>
      <c r="E72" s="3">
        <f t="shared" si="2"/>
        <v>4879.0137009974605</v>
      </c>
      <c r="F72" s="3">
        <f t="shared" si="3"/>
        <v>307377.86316283984</v>
      </c>
      <c r="G72" s="3">
        <f>G71+D72-E72</f>
        <v>247089.5329293712</v>
      </c>
    </row>
    <row r="73" spans="2:7" hidden="1">
      <c r="B73" s="13">
        <f t="shared" si="0"/>
        <v>64</v>
      </c>
      <c r="D73" s="3">
        <f t="shared" si="1"/>
        <v>1029.5397205390466</v>
      </c>
      <c r="E73" s="3">
        <f t="shared" si="2"/>
        <v>4879.0137009974605</v>
      </c>
      <c r="F73" s="3">
        <f t="shared" si="3"/>
        <v>312256.8768638373</v>
      </c>
      <c r="G73" s="3">
        <f>G72+D73-E73</f>
        <v>243240.05894891277</v>
      </c>
    </row>
    <row r="74" spans="2:7" hidden="1">
      <c r="B74" s="13">
        <f t="shared" si="0"/>
        <v>65</v>
      </c>
      <c r="D74" s="3">
        <f t="shared" si="1"/>
        <v>1013.5002456204699</v>
      </c>
      <c r="E74" s="3">
        <f t="shared" si="2"/>
        <v>4879.0137009974605</v>
      </c>
      <c r="F74" s="3">
        <f t="shared" si="3"/>
        <v>317135.89056483476</v>
      </c>
      <c r="G74" s="3">
        <f>G73+D74-E74</f>
        <v>239374.54549353578</v>
      </c>
    </row>
    <row r="75" spans="2:7" hidden="1">
      <c r="B75" s="13">
        <f t="shared" ref="B75:B129" si="4">B74+1</f>
        <v>66</v>
      </c>
      <c r="D75" s="3">
        <f t="shared" si="1"/>
        <v>997.39393955639923</v>
      </c>
      <c r="E75" s="3">
        <f t="shared" si="2"/>
        <v>4879.0137009974605</v>
      </c>
      <c r="F75" s="3">
        <f t="shared" si="3"/>
        <v>322014.90426583221</v>
      </c>
      <c r="G75" s="3">
        <f>G74+D75-E75</f>
        <v>235492.92573209474</v>
      </c>
    </row>
    <row r="76" spans="2:7" hidden="1">
      <c r="B76" s="13">
        <f t="shared" si="4"/>
        <v>67</v>
      </c>
      <c r="D76" s="3">
        <f t="shared" ref="D76:D129" si="5">G75*$C$9/12</f>
        <v>981.22052388372811</v>
      </c>
      <c r="E76" s="3">
        <f t="shared" ref="E76:E129" si="6">E75</f>
        <v>4879.0137009974605</v>
      </c>
      <c r="F76" s="3">
        <f t="shared" ref="F76:F129" si="7">F75+E76</f>
        <v>326893.91796682967</v>
      </c>
      <c r="G76" s="3">
        <f>G75+D76-E76</f>
        <v>231595.13255498101</v>
      </c>
    </row>
    <row r="77" spans="2:7" hidden="1">
      <c r="B77" s="13">
        <f t="shared" si="4"/>
        <v>68</v>
      </c>
      <c r="D77" s="3">
        <f t="shared" si="5"/>
        <v>964.97971897908758</v>
      </c>
      <c r="E77" s="3">
        <f t="shared" si="6"/>
        <v>4879.0137009974605</v>
      </c>
      <c r="F77" s="3">
        <f t="shared" si="7"/>
        <v>331772.93166782713</v>
      </c>
      <c r="G77" s="3">
        <f>G76+D77-E77</f>
        <v>227681.09857296266</v>
      </c>
    </row>
    <row r="78" spans="2:7" hidden="1">
      <c r="B78" s="13">
        <f t="shared" si="4"/>
        <v>69</v>
      </c>
      <c r="D78" s="3">
        <f t="shared" si="5"/>
        <v>948.67124405401103</v>
      </c>
      <c r="E78" s="3">
        <f t="shared" si="6"/>
        <v>4879.0137009974605</v>
      </c>
      <c r="F78" s="3">
        <f t="shared" si="7"/>
        <v>336651.94536882458</v>
      </c>
      <c r="G78" s="3">
        <f>G77+D78-E78</f>
        <v>223750.75611601921</v>
      </c>
    </row>
    <row r="79" spans="2:7" hidden="1">
      <c r="B79" s="13">
        <f t="shared" si="4"/>
        <v>70</v>
      </c>
      <c r="D79" s="3">
        <f t="shared" si="5"/>
        <v>932.29481715008012</v>
      </c>
      <c r="E79" s="3">
        <f t="shared" si="6"/>
        <v>4879.0137009974605</v>
      </c>
      <c r="F79" s="3">
        <f t="shared" si="7"/>
        <v>341530.95906982204</v>
      </c>
      <c r="G79" s="3">
        <f>G78+D79-E79</f>
        <v>219804.03723217183</v>
      </c>
    </row>
    <row r="80" spans="2:7" hidden="1">
      <c r="B80" s="13">
        <f t="shared" si="4"/>
        <v>71</v>
      </c>
      <c r="D80" s="3">
        <f t="shared" si="5"/>
        <v>915.85015513404926</v>
      </c>
      <c r="E80" s="3">
        <f t="shared" si="6"/>
        <v>4879.0137009974605</v>
      </c>
      <c r="F80" s="3">
        <f t="shared" si="7"/>
        <v>346409.9727708195</v>
      </c>
      <c r="G80" s="3">
        <f>G79+D80-E80</f>
        <v>215840.87368630842</v>
      </c>
    </row>
    <row r="81" spans="2:7" hidden="1">
      <c r="B81" s="13">
        <f t="shared" si="4"/>
        <v>72</v>
      </c>
      <c r="D81" s="3">
        <f t="shared" si="5"/>
        <v>899.3369736929518</v>
      </c>
      <c r="E81" s="3">
        <f t="shared" si="6"/>
        <v>4879.0137009974605</v>
      </c>
      <c r="F81" s="3">
        <f t="shared" si="7"/>
        <v>351288.98647181696</v>
      </c>
      <c r="G81" s="3">
        <f>G80+D81-E81</f>
        <v>211861.19695900392</v>
      </c>
    </row>
    <row r="82" spans="2:7" hidden="1">
      <c r="B82" s="13">
        <f t="shared" si="4"/>
        <v>73</v>
      </c>
      <c r="D82" s="3">
        <f t="shared" si="5"/>
        <v>882.75498732918311</v>
      </c>
      <c r="E82" s="3">
        <f t="shared" si="6"/>
        <v>4879.0137009974605</v>
      </c>
      <c r="F82" s="3">
        <f t="shared" si="7"/>
        <v>356168.00017281441</v>
      </c>
      <c r="G82" s="3">
        <f>G81+D82-E82</f>
        <v>207864.93824533565</v>
      </c>
    </row>
    <row r="83" spans="2:7" hidden="1">
      <c r="B83" s="13">
        <f t="shared" si="4"/>
        <v>74</v>
      </c>
      <c r="D83" s="3">
        <f t="shared" si="5"/>
        <v>866.10390935556518</v>
      </c>
      <c r="E83" s="3">
        <f t="shared" si="6"/>
        <v>4879.0137009974605</v>
      </c>
      <c r="F83" s="3">
        <f t="shared" si="7"/>
        <v>361047.01387381187</v>
      </c>
      <c r="G83" s="3">
        <f>G82+D83-E83</f>
        <v>203852.02845369375</v>
      </c>
    </row>
    <row r="84" spans="2:7" hidden="1">
      <c r="B84" s="13">
        <f t="shared" si="4"/>
        <v>75</v>
      </c>
      <c r="D84" s="3">
        <f t="shared" si="5"/>
        <v>849.3834518903908</v>
      </c>
      <c r="E84" s="3">
        <f t="shared" si="6"/>
        <v>4879.0137009974605</v>
      </c>
      <c r="F84" s="3">
        <f t="shared" si="7"/>
        <v>365926.02757480933</v>
      </c>
      <c r="G84" s="3">
        <f>G83+D84-E84</f>
        <v>199822.3982045867</v>
      </c>
    </row>
    <row r="85" spans="2:7" hidden="1">
      <c r="B85" s="13">
        <f t="shared" si="4"/>
        <v>76</v>
      </c>
      <c r="D85" s="3">
        <f t="shared" si="5"/>
        <v>832.59332585244465</v>
      </c>
      <c r="E85" s="3">
        <f t="shared" si="6"/>
        <v>4879.0137009974605</v>
      </c>
      <c r="F85" s="3">
        <f t="shared" si="7"/>
        <v>370805.04127580678</v>
      </c>
      <c r="G85" s="3">
        <f>G84+D85-E85</f>
        <v>195775.97782944169</v>
      </c>
    </row>
    <row r="86" spans="2:7" hidden="1">
      <c r="B86" s="13">
        <f t="shared" si="4"/>
        <v>77</v>
      </c>
      <c r="D86" s="3">
        <f t="shared" si="5"/>
        <v>815.73324095600708</v>
      </c>
      <c r="E86" s="3">
        <f t="shared" si="6"/>
        <v>4879.0137009974605</v>
      </c>
      <c r="F86" s="3">
        <f t="shared" si="7"/>
        <v>375684.05497680424</v>
      </c>
      <c r="G86" s="3">
        <f>G85+D86-E86</f>
        <v>191712.69736940024</v>
      </c>
    </row>
    <row r="87" spans="2:7" hidden="1">
      <c r="B87" s="13">
        <f t="shared" si="4"/>
        <v>78</v>
      </c>
      <c r="D87" s="3">
        <f t="shared" si="5"/>
        <v>798.80290570583429</v>
      </c>
      <c r="E87" s="3">
        <f t="shared" si="6"/>
        <v>4879.0137009974605</v>
      </c>
      <c r="F87" s="3">
        <f t="shared" si="7"/>
        <v>380563.0686778017</v>
      </c>
      <c r="G87" s="3">
        <f>G86+D87-E87</f>
        <v>187632.48657410863</v>
      </c>
    </row>
    <row r="88" spans="2:7" hidden="1">
      <c r="B88" s="13">
        <f t="shared" si="4"/>
        <v>79</v>
      </c>
      <c r="D88" s="3">
        <f t="shared" si="5"/>
        <v>781.80202739211927</v>
      </c>
      <c r="E88" s="3">
        <f t="shared" si="6"/>
        <v>4879.0137009974605</v>
      </c>
      <c r="F88" s="3">
        <f t="shared" si="7"/>
        <v>385442.08237879915</v>
      </c>
      <c r="G88" s="3">
        <f>G87+D88-E88</f>
        <v>183535.27490050328</v>
      </c>
    </row>
    <row r="89" spans="2:7" hidden="1">
      <c r="B89" s="13">
        <f t="shared" si="4"/>
        <v>80</v>
      </c>
      <c r="D89" s="3">
        <f t="shared" si="5"/>
        <v>764.73031208543034</v>
      </c>
      <c r="E89" s="3">
        <f t="shared" si="6"/>
        <v>4879.0137009974605</v>
      </c>
      <c r="F89" s="3">
        <f t="shared" si="7"/>
        <v>390321.09607979661</v>
      </c>
      <c r="G89" s="3">
        <f>G88+D89-E89</f>
        <v>179420.99151159124</v>
      </c>
    </row>
    <row r="90" spans="2:7" hidden="1">
      <c r="B90" s="13">
        <f t="shared" si="4"/>
        <v>81</v>
      </c>
      <c r="D90" s="3">
        <f t="shared" si="5"/>
        <v>747.58746463163016</v>
      </c>
      <c r="E90" s="3">
        <f t="shared" si="6"/>
        <v>4879.0137009974605</v>
      </c>
      <c r="F90" s="3">
        <f t="shared" si="7"/>
        <v>395200.10978079407</v>
      </c>
      <c r="G90" s="3">
        <f>G89+D90-E90</f>
        <v>175289.56527522541</v>
      </c>
    </row>
    <row r="91" spans="2:7" hidden="1">
      <c r="B91" s="13">
        <f t="shared" si="4"/>
        <v>82</v>
      </c>
      <c r="D91" s="3">
        <f t="shared" si="5"/>
        <v>730.37318864677263</v>
      </c>
      <c r="E91" s="3">
        <f t="shared" si="6"/>
        <v>4879.0137009974605</v>
      </c>
      <c r="F91" s="3">
        <f t="shared" si="7"/>
        <v>400079.12348179152</v>
      </c>
      <c r="G91" s="3">
        <f>G90+D91-E91</f>
        <v>171140.92476287473</v>
      </c>
    </row>
    <row r="92" spans="2:7" hidden="1">
      <c r="B92" s="13">
        <f t="shared" si="4"/>
        <v>83</v>
      </c>
      <c r="D92" s="3">
        <f t="shared" si="5"/>
        <v>713.08718651197808</v>
      </c>
      <c r="E92" s="3">
        <f t="shared" si="6"/>
        <v>4879.0137009974605</v>
      </c>
      <c r="F92" s="3">
        <f t="shared" si="7"/>
        <v>404958.13718278898</v>
      </c>
      <c r="G92" s="3">
        <f>G91+D92-E92</f>
        <v>166974.99824838925</v>
      </c>
    </row>
    <row r="93" spans="2:7" hidden="1">
      <c r="B93" s="13">
        <f t="shared" si="4"/>
        <v>84</v>
      </c>
      <c r="D93" s="3">
        <f t="shared" si="5"/>
        <v>695.72915936828861</v>
      </c>
      <c r="E93" s="3">
        <f t="shared" si="6"/>
        <v>4879.0137009974605</v>
      </c>
      <c r="F93" s="3">
        <f t="shared" si="7"/>
        <v>409837.15088378644</v>
      </c>
      <c r="G93" s="3">
        <f>G92+D93-E93</f>
        <v>162791.71370676009</v>
      </c>
    </row>
    <row r="94" spans="2:7" hidden="1">
      <c r="B94" s="13">
        <f t="shared" si="4"/>
        <v>85</v>
      </c>
      <c r="D94" s="3">
        <f t="shared" si="5"/>
        <v>678.29880711150042</v>
      </c>
      <c r="E94" s="3">
        <f t="shared" si="6"/>
        <v>4879.0137009974605</v>
      </c>
      <c r="F94" s="3">
        <f t="shared" si="7"/>
        <v>414716.1645847839</v>
      </c>
      <c r="G94" s="3">
        <f>G93+D94-E94</f>
        <v>158590.99881287414</v>
      </c>
    </row>
    <row r="95" spans="2:7" hidden="1">
      <c r="B95" s="13">
        <f t="shared" si="4"/>
        <v>86</v>
      </c>
      <c r="D95" s="3">
        <f t="shared" si="5"/>
        <v>660.79582838697559</v>
      </c>
      <c r="E95" s="3">
        <f t="shared" si="6"/>
        <v>4879.0137009974605</v>
      </c>
      <c r="F95" s="3">
        <f t="shared" si="7"/>
        <v>419595.17828578135</v>
      </c>
      <c r="G95" s="3">
        <f>G94+D95-E95</f>
        <v>154372.78094026365</v>
      </c>
    </row>
    <row r="96" spans="2:7" hidden="1">
      <c r="B96" s="13">
        <f t="shared" si="4"/>
        <v>87</v>
      </c>
      <c r="D96" s="3">
        <f t="shared" si="5"/>
        <v>643.21992058443186</v>
      </c>
      <c r="E96" s="3">
        <f t="shared" si="6"/>
        <v>4879.0137009974605</v>
      </c>
      <c r="F96" s="3">
        <f t="shared" si="7"/>
        <v>424474.19198677881</v>
      </c>
      <c r="G96" s="3">
        <f>G95+D96-E96</f>
        <v>150136.98715985063</v>
      </c>
    </row>
    <row r="97" spans="2:7" hidden="1">
      <c r="B97" s="13">
        <f t="shared" si="4"/>
        <v>88</v>
      </c>
      <c r="D97" s="3">
        <f t="shared" si="5"/>
        <v>625.57077983271097</v>
      </c>
      <c r="E97" s="3">
        <f t="shared" si="6"/>
        <v>4879.0137009974605</v>
      </c>
      <c r="F97" s="3">
        <f t="shared" si="7"/>
        <v>429353.20568777627</v>
      </c>
      <c r="G97" s="3">
        <f>G96+D97-E97</f>
        <v>145883.54423868589</v>
      </c>
    </row>
    <row r="98" spans="2:7" hidden="1">
      <c r="B98" s="13">
        <f t="shared" si="4"/>
        <v>89</v>
      </c>
      <c r="D98" s="3">
        <f t="shared" si="5"/>
        <v>607.84810099452454</v>
      </c>
      <c r="E98" s="3">
        <f t="shared" si="6"/>
        <v>4879.0137009974605</v>
      </c>
      <c r="F98" s="3">
        <f t="shared" si="7"/>
        <v>434232.21938877372</v>
      </c>
      <c r="G98" s="3">
        <f>G97+D98-E98</f>
        <v>141612.37863868297</v>
      </c>
    </row>
    <row r="99" spans="2:7" hidden="1">
      <c r="B99" s="13">
        <f t="shared" si="4"/>
        <v>90</v>
      </c>
      <c r="D99" s="3">
        <f t="shared" si="5"/>
        <v>590.05157766117907</v>
      </c>
      <c r="E99" s="3">
        <f t="shared" si="6"/>
        <v>4879.0137009974605</v>
      </c>
      <c r="F99" s="3">
        <f t="shared" si="7"/>
        <v>439111.23308977118</v>
      </c>
      <c r="G99" s="3">
        <f>G98+D99-E99</f>
        <v>137323.4165153467</v>
      </c>
    </row>
    <row r="100" spans="2:7" hidden="1">
      <c r="B100" s="13">
        <f t="shared" si="4"/>
        <v>91</v>
      </c>
      <c r="D100" s="3">
        <f t="shared" si="5"/>
        <v>572.18090214727795</v>
      </c>
      <c r="E100" s="3">
        <f t="shared" si="6"/>
        <v>4879.0137009974605</v>
      </c>
      <c r="F100" s="3">
        <f t="shared" si="7"/>
        <v>443990.24679076864</v>
      </c>
      <c r="G100" s="3">
        <f>G99+D100-E100</f>
        <v>133016.58371649653</v>
      </c>
    </row>
    <row r="101" spans="2:7" hidden="1">
      <c r="B101" s="13">
        <f t="shared" si="4"/>
        <v>92</v>
      </c>
      <c r="D101" s="3">
        <f t="shared" si="5"/>
        <v>554.23576548540223</v>
      </c>
      <c r="E101" s="3">
        <f t="shared" si="6"/>
        <v>4879.0137009974605</v>
      </c>
      <c r="F101" s="3">
        <f t="shared" si="7"/>
        <v>448869.26049176609</v>
      </c>
      <c r="G101" s="3">
        <f>G100+D101-E101</f>
        <v>128691.80578098449</v>
      </c>
    </row>
    <row r="102" spans="2:7" hidden="1">
      <c r="B102" s="13">
        <f t="shared" si="4"/>
        <v>93</v>
      </c>
      <c r="D102" s="3">
        <f t="shared" si="5"/>
        <v>536.21585742076877</v>
      </c>
      <c r="E102" s="3">
        <f t="shared" si="6"/>
        <v>4879.0137009974605</v>
      </c>
      <c r="F102" s="3">
        <f t="shared" si="7"/>
        <v>453748.27419276355</v>
      </c>
      <c r="G102" s="3">
        <f>G101+D102-E102</f>
        <v>124349.00793740781</v>
      </c>
    </row>
    <row r="103" spans="2:7" hidden="1">
      <c r="B103" s="13">
        <f t="shared" si="4"/>
        <v>94</v>
      </c>
      <c r="D103" s="3">
        <f t="shared" si="5"/>
        <v>518.12086640586585</v>
      </c>
      <c r="E103" s="3">
        <f t="shared" si="6"/>
        <v>4879.0137009974605</v>
      </c>
      <c r="F103" s="3">
        <f t="shared" si="7"/>
        <v>458627.28789376101</v>
      </c>
      <c r="G103" s="3">
        <f>G102+D103-E103</f>
        <v>119988.11510281621</v>
      </c>
    </row>
    <row r="104" spans="2:7" hidden="1">
      <c r="B104" s="13">
        <f t="shared" si="4"/>
        <v>95</v>
      </c>
      <c r="D104" s="3">
        <f t="shared" si="5"/>
        <v>499.95047959506763</v>
      </c>
      <c r="E104" s="3">
        <f t="shared" si="6"/>
        <v>4879.0137009974605</v>
      </c>
      <c r="F104" s="3">
        <f t="shared" si="7"/>
        <v>463506.30159475846</v>
      </c>
      <c r="G104" s="3">
        <f>G103+D104-E104</f>
        <v>115609.05188141382</v>
      </c>
    </row>
    <row r="105" spans="2:7" hidden="1">
      <c r="B105" s="13">
        <f t="shared" si="4"/>
        <v>96</v>
      </c>
      <c r="D105" s="3">
        <f t="shared" si="5"/>
        <v>481.70438283922431</v>
      </c>
      <c r="E105" s="3">
        <f t="shared" si="6"/>
        <v>4879.0137009974605</v>
      </c>
      <c r="F105" s="3">
        <f t="shared" si="7"/>
        <v>468385.31529575592</v>
      </c>
      <c r="G105" s="3">
        <f>G104+D105-E105</f>
        <v>111211.74256325558</v>
      </c>
    </row>
    <row r="106" spans="2:7" hidden="1">
      <c r="B106" s="13">
        <f t="shared" si="4"/>
        <v>97</v>
      </c>
      <c r="D106" s="3">
        <f t="shared" si="5"/>
        <v>463.38226068023164</v>
      </c>
      <c r="E106" s="3">
        <f t="shared" si="6"/>
        <v>4879.0137009974605</v>
      </c>
      <c r="F106" s="3">
        <f t="shared" si="7"/>
        <v>473264.32899675338</v>
      </c>
      <c r="G106" s="3">
        <f>G105+D106-E106</f>
        <v>106796.11112293835</v>
      </c>
    </row>
    <row r="107" spans="2:7" hidden="1">
      <c r="B107" s="13">
        <f t="shared" si="4"/>
        <v>98</v>
      </c>
      <c r="D107" s="3">
        <f t="shared" si="5"/>
        <v>444.98379634557654</v>
      </c>
      <c r="E107" s="3">
        <f t="shared" si="6"/>
        <v>4879.0137009974605</v>
      </c>
      <c r="F107" s="3">
        <f t="shared" si="7"/>
        <v>478143.34269775084</v>
      </c>
      <c r="G107" s="3">
        <f>G106+D107-E107</f>
        <v>102362.08121828648</v>
      </c>
    </row>
    <row r="108" spans="2:7" hidden="1">
      <c r="B108" s="13">
        <f t="shared" si="4"/>
        <v>99</v>
      </c>
      <c r="D108" s="3">
        <f t="shared" si="5"/>
        <v>426.50867174286032</v>
      </c>
      <c r="E108" s="3">
        <f t="shared" si="6"/>
        <v>4879.0137009974605</v>
      </c>
      <c r="F108" s="3">
        <f t="shared" si="7"/>
        <v>483022.35639874829</v>
      </c>
      <c r="G108" s="3">
        <f>G107+D108-E108</f>
        <v>97909.576189031883</v>
      </c>
    </row>
    <row r="109" spans="2:7" hidden="1">
      <c r="B109" s="13">
        <f t="shared" si="4"/>
        <v>100</v>
      </c>
      <c r="D109" s="3">
        <f t="shared" si="5"/>
        <v>407.95656745429955</v>
      </c>
      <c r="E109" s="3">
        <f t="shared" si="6"/>
        <v>4879.0137009974605</v>
      </c>
      <c r="F109" s="3">
        <f t="shared" si="7"/>
        <v>487901.37009974575</v>
      </c>
      <c r="G109" s="3">
        <f>G108+D109-E109</f>
        <v>93438.519055488723</v>
      </c>
    </row>
    <row r="110" spans="2:7" hidden="1">
      <c r="B110" s="13">
        <f t="shared" si="4"/>
        <v>101</v>
      </c>
      <c r="D110" s="3">
        <f t="shared" si="5"/>
        <v>389.32716273120303</v>
      </c>
      <c r="E110" s="3">
        <f t="shared" si="6"/>
        <v>4879.0137009974605</v>
      </c>
      <c r="F110" s="3">
        <f t="shared" si="7"/>
        <v>492780.38380074321</v>
      </c>
      <c r="G110" s="3">
        <f>G109+D110-E110</f>
        <v>88948.832517222472</v>
      </c>
    </row>
    <row r="111" spans="2:7" hidden="1">
      <c r="B111" s="13">
        <f t="shared" si="4"/>
        <v>102</v>
      </c>
      <c r="D111" s="3">
        <f t="shared" si="5"/>
        <v>370.62013548842697</v>
      </c>
      <c r="E111" s="3">
        <f t="shared" si="6"/>
        <v>4879.0137009974605</v>
      </c>
      <c r="F111" s="3">
        <f t="shared" si="7"/>
        <v>497659.39750174066</v>
      </c>
      <c r="G111" s="3">
        <f>G110+D111-E111</f>
        <v>84440.43895171344</v>
      </c>
    </row>
    <row r="112" spans="2:7" hidden="1">
      <c r="B112" s="13">
        <f t="shared" si="4"/>
        <v>103</v>
      </c>
      <c r="D112" s="3">
        <f t="shared" si="5"/>
        <v>351.83516229880598</v>
      </c>
      <c r="E112" s="3">
        <f t="shared" si="6"/>
        <v>4879.0137009974605</v>
      </c>
      <c r="F112" s="3">
        <f t="shared" si="7"/>
        <v>502538.41120273812</v>
      </c>
      <c r="G112" s="3">
        <f>G111+D112-E112</f>
        <v>79913.260413014796</v>
      </c>
    </row>
    <row r="113" spans="2:7" hidden="1">
      <c r="B113" s="13">
        <f t="shared" si="4"/>
        <v>104</v>
      </c>
      <c r="D113" s="3">
        <f t="shared" si="5"/>
        <v>332.97191838756163</v>
      </c>
      <c r="E113" s="3">
        <f t="shared" si="6"/>
        <v>4879.0137009974605</v>
      </c>
      <c r="F113" s="3">
        <f t="shared" si="7"/>
        <v>507417.42490373558</v>
      </c>
      <c r="G113" s="3">
        <f>G112+D113-E113</f>
        <v>75367.218630404896</v>
      </c>
    </row>
    <row r="114" spans="2:7" hidden="1">
      <c r="B114" s="13">
        <f t="shared" si="4"/>
        <v>105</v>
      </c>
      <c r="D114" s="3">
        <f t="shared" si="5"/>
        <v>314.03007762668705</v>
      </c>
      <c r="E114" s="3">
        <f t="shared" si="6"/>
        <v>4879.0137009974605</v>
      </c>
      <c r="F114" s="3">
        <f t="shared" si="7"/>
        <v>512296.43860473303</v>
      </c>
      <c r="G114" s="3">
        <f>G113+D114-E114</f>
        <v>70802.23500703412</v>
      </c>
    </row>
    <row r="115" spans="2:7" hidden="1">
      <c r="B115" s="13">
        <f t="shared" si="4"/>
        <v>106</v>
      </c>
      <c r="D115" s="3">
        <f t="shared" si="5"/>
        <v>295.00931252930883</v>
      </c>
      <c r="E115" s="3">
        <f t="shared" si="6"/>
        <v>4879.0137009974605</v>
      </c>
      <c r="F115" s="3">
        <f t="shared" si="7"/>
        <v>517175.45230573049</v>
      </c>
      <c r="G115" s="3">
        <f>G114+D115-E115</f>
        <v>66218.230618565969</v>
      </c>
    </row>
    <row r="116" spans="2:7" hidden="1">
      <c r="B116" s="13">
        <f t="shared" si="4"/>
        <v>107</v>
      </c>
      <c r="D116" s="3">
        <f t="shared" si="5"/>
        <v>275.90929424402492</v>
      </c>
      <c r="E116" s="3">
        <f t="shared" si="6"/>
        <v>4879.0137009974605</v>
      </c>
      <c r="F116" s="3">
        <f t="shared" si="7"/>
        <v>522054.46600672795</v>
      </c>
      <c r="G116" s="3">
        <f>G115+D116-E116</f>
        <v>61615.126211812531</v>
      </c>
    </row>
    <row r="117" spans="2:7" hidden="1">
      <c r="B117" s="13">
        <f t="shared" si="4"/>
        <v>108</v>
      </c>
      <c r="D117" s="3">
        <f t="shared" si="5"/>
        <v>256.7296925492189</v>
      </c>
      <c r="E117" s="3">
        <f t="shared" si="6"/>
        <v>4879.0137009974605</v>
      </c>
      <c r="F117" s="3">
        <f t="shared" si="7"/>
        <v>526933.47970772546</v>
      </c>
      <c r="G117" s="3">
        <f>G116+D117-E117</f>
        <v>56992.842203364286</v>
      </c>
    </row>
    <row r="118" spans="2:7" hidden="1">
      <c r="B118" s="13">
        <f t="shared" si="4"/>
        <v>109</v>
      </c>
      <c r="D118" s="3">
        <f t="shared" si="5"/>
        <v>237.47017584735121</v>
      </c>
      <c r="E118" s="3">
        <f t="shared" si="6"/>
        <v>4879.0137009974605</v>
      </c>
      <c r="F118" s="3">
        <f t="shared" si="7"/>
        <v>531812.49340872292</v>
      </c>
      <c r="G118" s="3">
        <f>G117+D118-E118</f>
        <v>52351.298678214182</v>
      </c>
    </row>
    <row r="119" spans="2:7" hidden="1">
      <c r="B119" s="13">
        <f t="shared" si="4"/>
        <v>110</v>
      </c>
      <c r="D119" s="3">
        <f t="shared" si="5"/>
        <v>218.13041115922579</v>
      </c>
      <c r="E119" s="3">
        <f t="shared" si="6"/>
        <v>4879.0137009974605</v>
      </c>
      <c r="F119" s="3">
        <f t="shared" si="7"/>
        <v>536691.50710972038</v>
      </c>
      <c r="G119" s="3">
        <f>G118+D119-E119</f>
        <v>47690.415388375943</v>
      </c>
    </row>
    <row r="120" spans="2:7" hidden="1">
      <c r="B120" s="13">
        <f t="shared" si="4"/>
        <v>111</v>
      </c>
      <c r="D120" s="3">
        <f t="shared" si="5"/>
        <v>198.71006411823308</v>
      </c>
      <c r="E120" s="3">
        <f t="shared" si="6"/>
        <v>4879.0137009974605</v>
      </c>
      <c r="F120" s="3">
        <f t="shared" si="7"/>
        <v>541570.52081071783</v>
      </c>
      <c r="G120" s="3">
        <f>G119+D120-E120</f>
        <v>43010.111751496719</v>
      </c>
    </row>
    <row r="121" spans="2:7" hidden="1">
      <c r="B121" s="13">
        <f t="shared" si="4"/>
        <v>112</v>
      </c>
      <c r="D121" s="3">
        <f t="shared" si="5"/>
        <v>179.2087989645697</v>
      </c>
      <c r="E121" s="3">
        <f t="shared" si="6"/>
        <v>4879.0137009974605</v>
      </c>
      <c r="F121" s="3">
        <f t="shared" si="7"/>
        <v>546449.53451171529</v>
      </c>
      <c r="G121" s="3">
        <f>G120+D121-E121</f>
        <v>38310.306849463828</v>
      </c>
    </row>
    <row r="122" spans="2:7" hidden="1">
      <c r="B122" s="13">
        <f t="shared" si="4"/>
        <v>113</v>
      </c>
      <c r="D122" s="3">
        <f t="shared" si="5"/>
        <v>159.62627853943263</v>
      </c>
      <c r="E122" s="3">
        <f t="shared" si="6"/>
        <v>4879.0137009974605</v>
      </c>
      <c r="F122" s="3">
        <f t="shared" si="7"/>
        <v>551328.54821271275</v>
      </c>
      <c r="G122" s="3">
        <f>G121+D122-E122</f>
        <v>33590.919427005807</v>
      </c>
    </row>
    <row r="123" spans="2:7" hidden="1">
      <c r="B123" s="13">
        <f t="shared" si="4"/>
        <v>114</v>
      </c>
      <c r="D123" s="3">
        <f t="shared" si="5"/>
        <v>139.96216427919089</v>
      </c>
      <c r="E123" s="3">
        <f t="shared" si="6"/>
        <v>4879.0137009974605</v>
      </c>
      <c r="F123" s="3">
        <f t="shared" si="7"/>
        <v>556207.5619137102</v>
      </c>
      <c r="G123" s="3">
        <f>G122+D123-E123</f>
        <v>28851.867890287536</v>
      </c>
    </row>
    <row r="124" spans="2:7" hidden="1">
      <c r="B124" s="13">
        <f t="shared" si="4"/>
        <v>115</v>
      </c>
      <c r="D124" s="3">
        <f t="shared" si="5"/>
        <v>120.21611620953142</v>
      </c>
      <c r="E124" s="3">
        <f t="shared" si="6"/>
        <v>4879.0137009974605</v>
      </c>
      <c r="F124" s="3">
        <f t="shared" si="7"/>
        <v>561086.57561470766</v>
      </c>
      <c r="G124" s="3">
        <f>G123+D124-E124</f>
        <v>24093.070305499608</v>
      </c>
    </row>
    <row r="125" spans="2:7" hidden="1">
      <c r="B125" s="13">
        <f t="shared" si="4"/>
        <v>116</v>
      </c>
      <c r="D125" s="3">
        <f t="shared" si="5"/>
        <v>100.3877929395817</v>
      </c>
      <c r="E125" s="3">
        <f t="shared" si="6"/>
        <v>4879.0137009974605</v>
      </c>
      <c r="F125" s="3">
        <f t="shared" si="7"/>
        <v>565965.58931570512</v>
      </c>
      <c r="G125" s="3">
        <f>G124+D125-E125</f>
        <v>19314.44439744173</v>
      </c>
    </row>
    <row r="126" spans="2:7" hidden="1">
      <c r="B126" s="13">
        <f t="shared" si="4"/>
        <v>117</v>
      </c>
      <c r="D126" s="3">
        <f t="shared" si="5"/>
        <v>80.476851656007213</v>
      </c>
      <c r="E126" s="3">
        <f t="shared" si="6"/>
        <v>4879.0137009974605</v>
      </c>
      <c r="F126" s="3">
        <f t="shared" si="7"/>
        <v>570844.60301670257</v>
      </c>
      <c r="G126" s="3">
        <f>G125+D126-E126</f>
        <v>14515.907548100276</v>
      </c>
    </row>
    <row r="127" spans="2:7" hidden="1">
      <c r="B127" s="13">
        <f t="shared" si="4"/>
        <v>118</v>
      </c>
      <c r="D127" s="3">
        <f t="shared" si="5"/>
        <v>60.482948117084483</v>
      </c>
      <c r="E127" s="3">
        <f t="shared" si="6"/>
        <v>4879.0137009974605</v>
      </c>
      <c r="F127" s="3">
        <f t="shared" si="7"/>
        <v>575723.61671770003</v>
      </c>
      <c r="G127" s="3">
        <f>G126+D127-E127</f>
        <v>9697.3767952198996</v>
      </c>
    </row>
    <row r="128" spans="2:7">
      <c r="B128" s="13">
        <f t="shared" si="4"/>
        <v>119</v>
      </c>
      <c r="D128" s="3">
        <f t="shared" si="5"/>
        <v>40.405736646749581</v>
      </c>
      <c r="E128" s="3">
        <f t="shared" si="6"/>
        <v>4879.0137009974605</v>
      </c>
      <c r="F128" s="3">
        <f t="shared" si="7"/>
        <v>580602.63041869749</v>
      </c>
      <c r="G128" s="3">
        <f>G127+D128-E128</f>
        <v>4858.7688308691886</v>
      </c>
    </row>
    <row r="129" spans="1:7">
      <c r="B129" s="13">
        <f t="shared" si="4"/>
        <v>120</v>
      </c>
      <c r="D129" s="3">
        <f t="shared" si="5"/>
        <v>20.244870128621621</v>
      </c>
      <c r="E129" s="3">
        <f t="shared" si="6"/>
        <v>4879.0137009974605</v>
      </c>
      <c r="F129" s="3">
        <f t="shared" si="7"/>
        <v>585481.64411969495</v>
      </c>
      <c r="G129" s="6">
        <f>G128+D129-E129</f>
        <v>3.4924596548080444E-10</v>
      </c>
    </row>
    <row r="132" spans="1:7" s="1" customFormat="1">
      <c r="A132" s="19" t="s">
        <v>33</v>
      </c>
    </row>
    <row r="134" spans="1:7">
      <c r="A134" s="16" t="s">
        <v>34</v>
      </c>
    </row>
    <row r="135" spans="1:7">
      <c r="A135" s="17">
        <f>PMT(C9/12, 120, -10000)</f>
        <v>106.06551523907524</v>
      </c>
    </row>
    <row r="136" spans="1:7">
      <c r="A136" s="16" t="s">
        <v>35</v>
      </c>
    </row>
    <row r="137" spans="1:7">
      <c r="A137" s="17">
        <f>A135*120-10000</f>
        <v>2727.8618286890287</v>
      </c>
    </row>
    <row r="138" spans="1:7">
      <c r="A138" s="20" t="s">
        <v>36</v>
      </c>
    </row>
    <row r="139" spans="1:7">
      <c r="A139" s="17">
        <f>SUM(D10:D129)*10000/460000</f>
        <v>2727.8618286890282</v>
      </c>
    </row>
    <row r="141" spans="1:7">
      <c r="A141" s="16" t="s">
        <v>37</v>
      </c>
    </row>
    <row r="142" spans="1:7">
      <c r="A142" s="21">
        <f>RATE(120,-E129,450000)*12</f>
        <v>5.4790556011213867E-2</v>
      </c>
      <c r="B142" s="16" t="s">
        <v>38</v>
      </c>
    </row>
    <row r="144" spans="1:7">
      <c r="A144" s="16" t="s">
        <v>39</v>
      </c>
    </row>
    <row r="145" spans="1:5">
      <c r="A145" s="16" t="s">
        <v>29</v>
      </c>
    </row>
    <row r="146" spans="1:5">
      <c r="A146" s="16" t="s">
        <v>31</v>
      </c>
      <c r="E146" s="18">
        <f>PMT(C9/12,120,-450000,0)</f>
        <v>4772.948185758386</v>
      </c>
    </row>
    <row r="147" spans="1:5">
      <c r="A147" s="16" t="s">
        <v>40</v>
      </c>
      <c r="C147" s="17">
        <f>E146*120</f>
        <v>572753.7822910063</v>
      </c>
    </row>
    <row r="148" spans="1:5">
      <c r="A148" s="16" t="s">
        <v>41</v>
      </c>
      <c r="C148" s="20">
        <f>(F129-C147)-10000</f>
        <v>2727.8618286886485</v>
      </c>
    </row>
    <row r="149" spans="1:5">
      <c r="A149" s="16" t="s">
        <v>42</v>
      </c>
    </row>
  </sheetData>
  <mergeCells count="1">
    <mergeCell ref="A1:G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 1</vt:lpstr>
      <vt:lpstr>Prob. 2</vt:lpstr>
    </vt:vector>
  </TitlesOfParts>
  <Company>Temple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Picone</dc:creator>
  <cp:lastModifiedBy>Joseph Picone</cp:lastModifiedBy>
  <dcterms:created xsi:type="dcterms:W3CDTF">2013-02-23T04:11:53Z</dcterms:created>
  <dcterms:modified xsi:type="dcterms:W3CDTF">2014-02-21T02:56:46Z</dcterms:modified>
</cp:coreProperties>
</file>