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Owner\Documents\"/>
    </mc:Choice>
  </mc:AlternateContent>
  <bookViews>
    <workbookView xWindow="360" yWindow="165" windowWidth="17265" windowHeight="14340"/>
  </bookViews>
  <sheets>
    <sheet name="Prob 1" sheetId="1" r:id="rId1"/>
    <sheet name="Prob 2" sheetId="2" r:id="rId2"/>
    <sheet name="Sheet3" sheetId="3" r:id="rId3"/>
    <sheet name="Score" sheetId="4" r:id="rId4"/>
  </sheet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N5" i="3" l="1"/>
  <c r="N6" i="3"/>
  <c r="N7" i="3"/>
  <c r="N8" i="3"/>
  <c r="N9" i="3"/>
  <c r="N10" i="3"/>
  <c r="N11" i="3"/>
  <c r="N12" i="3"/>
  <c r="N13" i="3"/>
  <c r="N14" i="3"/>
  <c r="N15" i="3"/>
  <c r="N16" i="3"/>
  <c r="N17" i="3"/>
  <c r="N18" i="3"/>
  <c r="N19" i="3"/>
  <c r="N20" i="3"/>
  <c r="N21" i="3"/>
  <c r="N22" i="3"/>
  <c r="N23" i="3"/>
  <c r="N24" i="3"/>
  <c r="N25" i="3"/>
  <c r="N26" i="3"/>
  <c r="N27" i="3"/>
  <c r="N28" i="3"/>
  <c r="N4" i="3"/>
  <c r="M4" i="3"/>
  <c r="M5" i="3"/>
  <c r="M9" i="3"/>
  <c r="M12" i="3"/>
  <c r="M13" i="3"/>
  <c r="M17" i="3"/>
  <c r="M20" i="3"/>
  <c r="M21" i="3"/>
  <c r="M25" i="3"/>
  <c r="M28" i="3"/>
  <c r="L4" i="3"/>
  <c r="L5" i="3"/>
  <c r="L6" i="3"/>
  <c r="M6" i="3" s="1"/>
  <c r="L7" i="3"/>
  <c r="M7" i="3" s="1"/>
  <c r="L8" i="3"/>
  <c r="M8" i="3" s="1"/>
  <c r="L9" i="3"/>
  <c r="L10" i="3"/>
  <c r="M10" i="3" s="1"/>
  <c r="L11" i="3"/>
  <c r="M11" i="3" s="1"/>
  <c r="L12" i="3"/>
  <c r="L13" i="3"/>
  <c r="L14" i="3"/>
  <c r="M14" i="3" s="1"/>
  <c r="L15" i="3"/>
  <c r="M15" i="3" s="1"/>
  <c r="L16" i="3"/>
  <c r="M16" i="3" s="1"/>
  <c r="L17" i="3"/>
  <c r="L18" i="3"/>
  <c r="M18" i="3" s="1"/>
  <c r="L19" i="3"/>
  <c r="M19" i="3" s="1"/>
  <c r="L20" i="3"/>
  <c r="L21" i="3"/>
  <c r="L22" i="3"/>
  <c r="M22" i="3" s="1"/>
  <c r="L23" i="3"/>
  <c r="M23" i="3" s="1"/>
  <c r="L24" i="3"/>
  <c r="M24" i="3" s="1"/>
  <c r="L25" i="3"/>
  <c r="L26" i="3"/>
  <c r="M26" i="3" s="1"/>
  <c r="L27" i="3"/>
  <c r="M27" i="3" s="1"/>
  <c r="L28" i="3"/>
  <c r="M1" i="3"/>
  <c r="D45" i="3"/>
  <c r="D43"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 i="3"/>
  <c r="H5" i="3"/>
  <c r="H6" i="3"/>
  <c r="H7" i="3"/>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 i="3"/>
  <c r="J6" i="2"/>
  <c r="J7" i="2"/>
  <c r="J8" i="2"/>
  <c r="J9" i="2"/>
  <c r="J10" i="2"/>
  <c r="J11" i="2"/>
  <c r="J12" i="2"/>
  <c r="J13" i="2"/>
  <c r="J14" i="2"/>
  <c r="J15" i="2"/>
  <c r="J16" i="2"/>
  <c r="J17" i="2"/>
  <c r="J18" i="2"/>
  <c r="J19" i="2"/>
  <c r="J20" i="2"/>
  <c r="J21" i="2"/>
  <c r="J22" i="2"/>
  <c r="J23" i="2"/>
  <c r="J24" i="2"/>
  <c r="J25" i="2"/>
  <c r="J5" i="2"/>
  <c r="E6" i="2"/>
  <c r="E7" i="2"/>
  <c r="E8" i="2"/>
  <c r="E9" i="2"/>
  <c r="E10" i="2"/>
  <c r="E11" i="2"/>
  <c r="E12" i="2"/>
  <c r="E13" i="2"/>
  <c r="E14" i="2"/>
  <c r="E15" i="2"/>
  <c r="E16" i="2"/>
  <c r="E17" i="2"/>
  <c r="E18" i="2"/>
  <c r="E19" i="2"/>
  <c r="E20" i="2"/>
  <c r="E21" i="2"/>
  <c r="E22" i="2"/>
  <c r="E23" i="2"/>
  <c r="E24" i="2"/>
  <c r="E25" i="2"/>
  <c r="E5" i="2"/>
  <c r="M7" i="2"/>
  <c r="M8" i="2"/>
  <c r="M9" i="2"/>
  <c r="M10" i="2"/>
  <c r="M11" i="2"/>
  <c r="M12" i="2"/>
  <c r="M13" i="2"/>
  <c r="M14" i="2"/>
  <c r="M15" i="2"/>
  <c r="M16" i="2"/>
  <c r="M17" i="2"/>
  <c r="M18" i="2"/>
  <c r="M19" i="2"/>
  <c r="M20" i="2"/>
  <c r="M21" i="2"/>
  <c r="M22" i="2"/>
  <c r="M23" i="2"/>
  <c r="M24" i="2"/>
  <c r="M25" i="2"/>
  <c r="M6" i="2"/>
  <c r="K10" i="1"/>
  <c r="P9" i="1"/>
  <c r="C74" i="1" l="1"/>
  <c r="C75" i="1"/>
  <c r="C76" i="1"/>
  <c r="C77" i="1"/>
  <c r="C78" i="1"/>
  <c r="C79" i="1"/>
  <c r="C80" i="1"/>
  <c r="C81" i="1"/>
  <c r="C82" i="1"/>
  <c r="C83" i="1"/>
  <c r="C84" i="1"/>
  <c r="C85" i="1"/>
  <c r="C86" i="1"/>
  <c r="C87" i="1"/>
  <c r="C88" i="1"/>
  <c r="C89" i="1"/>
  <c r="C90" i="1"/>
  <c r="C91" i="1"/>
  <c r="C92" i="1"/>
  <c r="C93" i="1"/>
  <c r="C73" i="1"/>
  <c r="D57" i="1"/>
  <c r="N63" i="1"/>
  <c r="M63" i="1"/>
  <c r="N62" i="1"/>
  <c r="M62" i="1"/>
  <c r="N61" i="1"/>
  <c r="M61" i="1"/>
  <c r="N60" i="1"/>
  <c r="M60" i="1"/>
  <c r="N59" i="1"/>
  <c r="M59" i="1"/>
  <c r="N58" i="1"/>
  <c r="M58" i="1"/>
  <c r="N57" i="1"/>
  <c r="M57" i="1"/>
  <c r="N56" i="1"/>
  <c r="M56" i="1"/>
  <c r="N55" i="1"/>
  <c r="M55" i="1"/>
  <c r="N54" i="1"/>
  <c r="M54" i="1"/>
  <c r="N53" i="1"/>
  <c r="M53" i="1"/>
  <c r="N52" i="1"/>
  <c r="M52" i="1"/>
  <c r="N51" i="1"/>
  <c r="H61" i="1"/>
  <c r="E61" i="1"/>
  <c r="I61" i="1" s="1"/>
  <c r="D58" i="1"/>
  <c r="D59" i="1"/>
  <c r="D60" i="1"/>
  <c r="D61" i="1"/>
  <c r="D62" i="1"/>
  <c r="D63" i="1"/>
  <c r="C44" i="1"/>
  <c r="E44" i="1" s="1"/>
  <c r="C63" i="1"/>
  <c r="E63" i="1" s="1"/>
  <c r="C62" i="1"/>
  <c r="E62" i="1" s="1"/>
  <c r="C61" i="1"/>
  <c r="C60" i="1"/>
  <c r="E60" i="1" s="1"/>
  <c r="C59" i="1"/>
  <c r="E59" i="1" s="1"/>
  <c r="C58" i="1"/>
  <c r="E58" i="1" s="1"/>
  <c r="N44" i="1"/>
  <c r="M44" i="1"/>
  <c r="N43" i="1"/>
  <c r="M43" i="1"/>
  <c r="N42" i="1"/>
  <c r="M42" i="1"/>
  <c r="N41" i="1"/>
  <c r="M41" i="1"/>
  <c r="N40" i="1"/>
  <c r="M40" i="1"/>
  <c r="N39" i="1"/>
  <c r="M39" i="1"/>
  <c r="N38" i="1"/>
  <c r="M38" i="1"/>
  <c r="N37" i="1"/>
  <c r="M37" i="1"/>
  <c r="N36" i="1"/>
  <c r="M36" i="1"/>
  <c r="N35" i="1"/>
  <c r="M35" i="1"/>
  <c r="N34" i="1"/>
  <c r="M34" i="1"/>
  <c r="N33" i="1"/>
  <c r="M33" i="1"/>
  <c r="N32" i="1"/>
  <c r="E39" i="1"/>
  <c r="D39" i="1"/>
  <c r="D41" i="1"/>
  <c r="D42" i="1"/>
  <c r="D43" i="1"/>
  <c r="D44" i="1"/>
  <c r="C40" i="1"/>
  <c r="C39" i="1"/>
  <c r="C41" i="1"/>
  <c r="E41" i="1" s="1"/>
  <c r="C42" i="1"/>
  <c r="E42" i="1" s="1"/>
  <c r="C43" i="1"/>
  <c r="E43" i="1" s="1"/>
  <c r="N11" i="1"/>
  <c r="N12" i="1"/>
  <c r="N13" i="1"/>
  <c r="N14" i="1"/>
  <c r="N15" i="1"/>
  <c r="N16" i="1"/>
  <c r="N17" i="1"/>
  <c r="N18" i="1"/>
  <c r="N19" i="1"/>
  <c r="N20" i="1"/>
  <c r="N21" i="1"/>
  <c r="N22" i="1"/>
  <c r="N10" i="1"/>
  <c r="M17" i="1"/>
  <c r="M18" i="1"/>
  <c r="M19" i="1"/>
  <c r="M20" i="1"/>
  <c r="M21" i="1"/>
  <c r="M22" i="1"/>
  <c r="E19" i="1"/>
  <c r="G19" i="1" s="1"/>
  <c r="D22" i="1"/>
  <c r="D19" i="1"/>
  <c r="D21" i="1"/>
  <c r="C17" i="1"/>
  <c r="C18" i="1"/>
  <c r="C19" i="1"/>
  <c r="C20" i="1"/>
  <c r="C21" i="1"/>
  <c r="E21" i="1" s="1"/>
  <c r="C22" i="1"/>
  <c r="E22" i="1" s="1"/>
  <c r="M12" i="1"/>
  <c r="M13" i="1"/>
  <c r="M14" i="1"/>
  <c r="M15" i="1"/>
  <c r="M16" i="1"/>
  <c r="M11" i="1"/>
  <c r="P50" i="1" l="1"/>
  <c r="G61" i="1"/>
  <c r="F61" i="1"/>
  <c r="I39" i="1"/>
  <c r="P31" i="1"/>
  <c r="G59" i="1"/>
  <c r="H59" i="1"/>
  <c r="I59" i="1"/>
  <c r="F59" i="1"/>
  <c r="H62" i="1"/>
  <c r="G62" i="1"/>
  <c r="I62" i="1"/>
  <c r="F62" i="1"/>
  <c r="H42" i="1"/>
  <c r="I42" i="1"/>
  <c r="F42" i="1"/>
  <c r="I63" i="1"/>
  <c r="F63" i="1"/>
  <c r="H63" i="1"/>
  <c r="G63" i="1"/>
  <c r="I43" i="1"/>
  <c r="H43" i="1"/>
  <c r="F43" i="1"/>
  <c r="G41" i="1"/>
  <c r="F41" i="1"/>
  <c r="H41" i="1"/>
  <c r="I41" i="1"/>
  <c r="G44" i="1"/>
  <c r="H44" i="1"/>
  <c r="I44" i="1"/>
  <c r="F44" i="1"/>
  <c r="G60" i="1"/>
  <c r="F60" i="1"/>
  <c r="I60" i="1"/>
  <c r="H60" i="1"/>
  <c r="H22" i="1"/>
  <c r="G22" i="1"/>
  <c r="F22" i="1"/>
  <c r="I22" i="1"/>
  <c r="G21" i="1"/>
  <c r="H21" i="1"/>
  <c r="F21" i="1"/>
  <c r="I21" i="1"/>
  <c r="I58" i="1"/>
  <c r="G58" i="1"/>
  <c r="F58" i="1"/>
  <c r="H58" i="1"/>
  <c r="G39" i="1"/>
  <c r="G43" i="1"/>
  <c r="H19" i="1"/>
  <c r="H39" i="1"/>
  <c r="F19" i="1"/>
  <c r="F39" i="1"/>
  <c r="G42" i="1"/>
  <c r="I19" i="1"/>
  <c r="C10" i="4" l="1"/>
  <c r="D51" i="1"/>
  <c r="E51" i="1"/>
  <c r="C52" i="1"/>
  <c r="D52" i="1"/>
  <c r="E52" i="1"/>
  <c r="C53" i="1"/>
  <c r="D53" i="1"/>
  <c r="E53" i="1"/>
  <c r="C54" i="1"/>
  <c r="E54" i="1" s="1"/>
  <c r="F54" i="1" s="1"/>
  <c r="D54" i="1"/>
  <c r="C55" i="1"/>
  <c r="E55" i="1" s="1"/>
  <c r="F55" i="1" s="1"/>
  <c r="D55" i="1"/>
  <c r="C56" i="1"/>
  <c r="D56" i="1"/>
  <c r="E56" i="1"/>
  <c r="C57" i="1"/>
  <c r="E57" i="1" s="1"/>
  <c r="D32" i="1"/>
  <c r="E32" i="1"/>
  <c r="C33" i="1"/>
  <c r="D33" i="1"/>
  <c r="E33" i="1"/>
  <c r="C34" i="1"/>
  <c r="D34" i="1"/>
  <c r="E34" i="1"/>
  <c r="C35" i="1"/>
  <c r="D35" i="1"/>
  <c r="E35" i="1"/>
  <c r="C36" i="1"/>
  <c r="D36" i="1"/>
  <c r="E36" i="1" s="1"/>
  <c r="C37" i="1"/>
  <c r="D37" i="1"/>
  <c r="E37" i="1"/>
  <c r="C38" i="1"/>
  <c r="D38" i="1"/>
  <c r="E38" i="1"/>
  <c r="I5" i="2"/>
  <c r="I27" i="2"/>
  <c r="I29" i="2"/>
  <c r="D29" i="2"/>
  <c r="D5" i="2"/>
  <c r="D7" i="2"/>
  <c r="D8" i="2"/>
  <c r="D9" i="2"/>
  <c r="D6" i="2"/>
  <c r="D10" i="2"/>
  <c r="D11" i="2"/>
  <c r="D12" i="2"/>
  <c r="D13" i="2"/>
  <c r="D14" i="2"/>
  <c r="D15" i="2"/>
  <c r="D16" i="2"/>
  <c r="D17" i="2"/>
  <c r="D18" i="2"/>
  <c r="D19" i="2"/>
  <c r="D20" i="2"/>
  <c r="D21" i="2"/>
  <c r="D22" i="2"/>
  <c r="D23" i="2"/>
  <c r="D24" i="2"/>
  <c r="D25" i="2"/>
  <c r="D27" i="2"/>
  <c r="D10" i="1"/>
  <c r="E10" i="1" s="1"/>
  <c r="C11" i="1"/>
  <c r="D11" i="1"/>
  <c r="D17" i="1" s="1"/>
  <c r="E17" i="1" s="1"/>
  <c r="E11" i="1"/>
  <c r="C12" i="1"/>
  <c r="C13" i="1"/>
  <c r="E13" i="1" s="1"/>
  <c r="D13" i="1"/>
  <c r="C14" i="1"/>
  <c r="D14" i="1"/>
  <c r="E14" i="1"/>
  <c r="H14" i="1" s="1"/>
  <c r="C15" i="1"/>
  <c r="D15" i="1"/>
  <c r="E15" i="1"/>
  <c r="C16" i="1"/>
  <c r="F34" i="1"/>
  <c r="F37" i="1"/>
  <c r="F38" i="1"/>
  <c r="K73" i="1" l="1"/>
  <c r="K74" i="1"/>
  <c r="K82" i="1"/>
  <c r="K90" i="1"/>
  <c r="K75" i="1"/>
  <c r="K83" i="1"/>
  <c r="K91" i="1"/>
  <c r="K81" i="1"/>
  <c r="K76" i="1"/>
  <c r="K84" i="1"/>
  <c r="K92" i="1"/>
  <c r="K86" i="1"/>
  <c r="K79" i="1"/>
  <c r="K80" i="1"/>
  <c r="K77" i="1"/>
  <c r="K85" i="1"/>
  <c r="K93" i="1"/>
  <c r="K78" i="1"/>
  <c r="K87" i="1"/>
  <c r="K88" i="1"/>
  <c r="K89" i="1"/>
  <c r="G86" i="1"/>
  <c r="G79" i="1"/>
  <c r="F32" i="1"/>
  <c r="G80" i="1"/>
  <c r="G91" i="1"/>
  <c r="G76" i="1"/>
  <c r="G92" i="1"/>
  <c r="G78" i="1"/>
  <c r="G83" i="1"/>
  <c r="G84" i="1"/>
  <c r="H54" i="1"/>
  <c r="I54" i="1"/>
  <c r="G54" i="1"/>
  <c r="I57" i="1"/>
  <c r="G57" i="1"/>
  <c r="H57" i="1"/>
  <c r="F57" i="1"/>
  <c r="G13" i="1"/>
  <c r="I13" i="1"/>
  <c r="H13" i="1"/>
  <c r="F13" i="1"/>
  <c r="G10" i="1"/>
  <c r="I10" i="1"/>
  <c r="F10" i="1"/>
  <c r="H10" i="1"/>
  <c r="E12" i="1"/>
  <c r="I55" i="1"/>
  <c r="H55" i="1"/>
  <c r="G55" i="1"/>
  <c r="H33" i="1"/>
  <c r="I33" i="1"/>
  <c r="G33" i="1"/>
  <c r="F51" i="1"/>
  <c r="G51" i="1"/>
  <c r="H51" i="1"/>
  <c r="E66" i="1"/>
  <c r="I51" i="1"/>
  <c r="H56" i="1"/>
  <c r="I56" i="1"/>
  <c r="G56" i="1"/>
  <c r="H38" i="1"/>
  <c r="I38" i="1"/>
  <c r="G38" i="1"/>
  <c r="C25" i="1"/>
  <c r="I32" i="1"/>
  <c r="H32" i="1"/>
  <c r="G32" i="1"/>
  <c r="D40" i="1"/>
  <c r="E40" i="1" s="1"/>
  <c r="E46" i="1" s="1"/>
  <c r="G36" i="1"/>
  <c r="I36" i="1"/>
  <c r="H36" i="1"/>
  <c r="I11" i="1"/>
  <c r="G11" i="1"/>
  <c r="D66" i="1"/>
  <c r="H17" i="1"/>
  <c r="I17" i="1"/>
  <c r="G17" i="1"/>
  <c r="F17" i="1"/>
  <c r="I35" i="1"/>
  <c r="H35" i="1"/>
  <c r="G35" i="1"/>
  <c r="I53" i="1"/>
  <c r="G53" i="1"/>
  <c r="H53" i="1"/>
  <c r="F56" i="1"/>
  <c r="G15" i="1"/>
  <c r="I15" i="1"/>
  <c r="D18" i="1"/>
  <c r="E18" i="1" s="1"/>
  <c r="D20" i="1"/>
  <c r="E20" i="1" s="1"/>
  <c r="D16" i="1"/>
  <c r="E16" i="1" s="1"/>
  <c r="H37" i="1"/>
  <c r="I37" i="1"/>
  <c r="G37" i="1"/>
  <c r="H34" i="1"/>
  <c r="I34" i="1"/>
  <c r="G34" i="1"/>
  <c r="G52" i="1"/>
  <c r="H52" i="1"/>
  <c r="I52" i="1"/>
  <c r="F11" i="1"/>
  <c r="F14" i="1"/>
  <c r="G14" i="1"/>
  <c r="I14" i="1"/>
  <c r="C46" i="1"/>
  <c r="H11" i="1"/>
  <c r="D12" i="1"/>
  <c r="C66" i="1"/>
  <c r="F35" i="1"/>
  <c r="F33" i="1"/>
  <c r="F53" i="1"/>
  <c r="H15" i="1"/>
  <c r="F52" i="1"/>
  <c r="F15" i="1"/>
  <c r="F36" i="1"/>
  <c r="G75" i="1" l="1"/>
  <c r="G81" i="1"/>
  <c r="G85" i="1"/>
  <c r="G88" i="1"/>
  <c r="G74" i="1"/>
  <c r="G77" i="1"/>
  <c r="G90" i="1"/>
  <c r="G93" i="1"/>
  <c r="G82" i="1"/>
  <c r="G87" i="1"/>
  <c r="G89" i="1"/>
  <c r="G73" i="1"/>
  <c r="H66" i="1"/>
  <c r="H16" i="1"/>
  <c r="I12" i="1"/>
  <c r="G12" i="1"/>
  <c r="F12" i="1"/>
  <c r="F25" i="1" s="1"/>
  <c r="H12" i="1"/>
  <c r="H25" i="1" s="1"/>
  <c r="E25" i="1"/>
  <c r="I16" i="1"/>
  <c r="F16" i="1"/>
  <c r="D25" i="1"/>
  <c r="I40" i="1"/>
  <c r="F40" i="1"/>
  <c r="F46" i="1" s="1"/>
  <c r="K32" i="1" s="1"/>
  <c r="G40" i="1"/>
  <c r="H40" i="1"/>
  <c r="F20" i="1"/>
  <c r="I20" i="1"/>
  <c r="G20" i="1"/>
  <c r="H20" i="1"/>
  <c r="D46" i="1"/>
  <c r="F18" i="1"/>
  <c r="G18" i="1"/>
  <c r="H18" i="1"/>
  <c r="I18" i="1"/>
  <c r="F66" i="1"/>
  <c r="K51" i="1" s="1"/>
  <c r="G16" i="1"/>
  <c r="H46" i="1"/>
  <c r="J16" i="1" l="1"/>
  <c r="J22" i="1"/>
  <c r="J17" i="1"/>
  <c r="J10" i="1"/>
  <c r="J18" i="1"/>
  <c r="J20" i="1"/>
  <c r="J13" i="1"/>
  <c r="J14" i="1"/>
  <c r="J11" i="1"/>
  <c r="J19" i="1"/>
  <c r="J12" i="1"/>
  <c r="J21" i="1"/>
  <c r="J15" i="1"/>
  <c r="J56" i="1"/>
  <c r="J51" i="1"/>
  <c r="J61" i="1"/>
  <c r="J55" i="1"/>
  <c r="J57" i="1"/>
  <c r="J58" i="1"/>
  <c r="J53" i="1"/>
  <c r="J62" i="1"/>
  <c r="J63" i="1"/>
  <c r="J59" i="1"/>
  <c r="J52" i="1"/>
  <c r="J60" i="1"/>
  <c r="J54" i="1"/>
  <c r="J40" i="1"/>
  <c r="J44" i="1"/>
  <c r="J34" i="1"/>
  <c r="J32" i="1"/>
  <c r="J43" i="1"/>
  <c r="J33" i="1"/>
  <c r="J42" i="1"/>
  <c r="J36" i="1"/>
  <c r="J35" i="1"/>
  <c r="J38" i="1"/>
  <c r="J39" i="1"/>
  <c r="J41" i="1"/>
  <c r="J37" i="1"/>
</calcChain>
</file>

<file path=xl/sharedStrings.xml><?xml version="1.0" encoding="utf-8"?>
<sst xmlns="http://schemas.openxmlformats.org/spreadsheetml/2006/main" count="119" uniqueCount="66">
  <si>
    <t>Machine</t>
  </si>
  <si>
    <t>Purchase Price</t>
  </si>
  <si>
    <t>Useful Life (y)</t>
  </si>
  <si>
    <t>Rev/Yr</t>
  </si>
  <si>
    <t>Mtn/yr</t>
  </si>
  <si>
    <t>SV</t>
  </si>
  <si>
    <t>A</t>
  </si>
  <si>
    <t>B</t>
  </si>
  <si>
    <t>C</t>
  </si>
  <si>
    <t>Machine A</t>
  </si>
  <si>
    <t>EOY</t>
  </si>
  <si>
    <t>Positive CF</t>
  </si>
  <si>
    <t>Negative CF</t>
  </si>
  <si>
    <t>Net CF</t>
  </si>
  <si>
    <t>Present Worth</t>
  </si>
  <si>
    <t>Future Worth</t>
  </si>
  <si>
    <t>Annual Worth</t>
  </si>
  <si>
    <t>Net:</t>
  </si>
  <si>
    <t>Machine B</t>
  </si>
  <si>
    <t>Machine C</t>
  </si>
  <si>
    <t>MARR</t>
  </si>
  <si>
    <t>AW</t>
  </si>
  <si>
    <t xml:space="preserve">MARR </t>
  </si>
  <si>
    <t>CF</t>
  </si>
  <si>
    <t>PW</t>
  </si>
  <si>
    <t>Offer 1</t>
  </si>
  <si>
    <t>Offer 2</t>
  </si>
  <si>
    <t>Yes, they should take the offer. Based on an annual worth analysis, the man's offer generates less annually given a 6% MARR</t>
  </si>
  <si>
    <t>Problem</t>
  </si>
  <si>
    <t>Points</t>
  </si>
  <si>
    <t>Score</t>
  </si>
  <si>
    <t>Comments</t>
  </si>
  <si>
    <t>1(a)</t>
  </si>
  <si>
    <t>1(b)</t>
  </si>
  <si>
    <t>1(c)</t>
  </si>
  <si>
    <t>1(d)</t>
  </si>
  <si>
    <t>1(e)</t>
  </si>
  <si>
    <t>1(f)</t>
  </si>
  <si>
    <t>nice work</t>
  </si>
  <si>
    <t>Total</t>
  </si>
  <si>
    <t>check your planning horizon for PV and FV</t>
  </si>
  <si>
    <t>good work -- needs some refinement</t>
  </si>
  <si>
    <t>MARR:</t>
  </si>
  <si>
    <t>PW MANUAL</t>
  </si>
  <si>
    <t>(P|F i%,n)</t>
  </si>
  <si>
    <t>FW MANUAL</t>
  </si>
  <si>
    <t>(F|P i%,n-t)</t>
  </si>
  <si>
    <t>AW MANUAL</t>
  </si>
  <si>
    <t>(A|P i%,n):</t>
  </si>
  <si>
    <t>Rate</t>
  </si>
  <si>
    <t>Net</t>
  </si>
  <si>
    <t>IN 40 YEARS:</t>
  </si>
  <si>
    <t>Withdrawal</t>
  </si>
  <si>
    <t>Present Worth:</t>
  </si>
  <si>
    <t>Present Worth Withdrawal (Now)</t>
  </si>
  <si>
    <t>Using the LCM of the three investments, I changed my planning horizon to be 12 years, allowing each investment to run full course.</t>
  </si>
  <si>
    <t>I calculated the future worth and present worth manually, comparing the values to the excel function. The present worth rate is found</t>
  </si>
  <si>
    <r>
      <t>by a relationship of (1+</t>
    </r>
    <r>
      <rPr>
        <i/>
        <sz val="11"/>
        <color theme="1"/>
        <rFont val="Calibri"/>
        <family val="2"/>
        <scheme val="minor"/>
      </rPr>
      <t>i</t>
    </r>
    <r>
      <rPr>
        <sz val="11"/>
        <color theme="1"/>
        <rFont val="Calibri"/>
        <family val="2"/>
        <scheme val="minor"/>
      </rPr>
      <t>)^-n, where I is the given MARR of the investment, and n is the number of years from now the cash flow is found.</t>
    </r>
  </si>
  <si>
    <r>
      <t>Future worth is found similarly, with the future worth rate being found by a relationship of (1+</t>
    </r>
    <r>
      <rPr>
        <i/>
        <sz val="11"/>
        <color theme="1"/>
        <rFont val="Calibri"/>
        <family val="2"/>
        <scheme val="minor"/>
      </rPr>
      <t>i</t>
    </r>
    <r>
      <rPr>
        <sz val="11"/>
        <color theme="1"/>
        <rFont val="Calibri"/>
        <family val="2"/>
        <scheme val="minor"/>
      </rPr>
      <t>)^(12-n), where 12 is the number of years</t>
    </r>
  </si>
  <si>
    <t xml:space="preserve"> in the planning horizon, and n is the number of years from present day that the cash flow is found.</t>
  </si>
  <si>
    <t>I found the future worth manually in the same manner as found in problems 1 and 2. However, in finding the constant amount</t>
  </si>
  <si>
    <t xml:space="preserve">withdrawn each year I used the future value of the total investment over the 40 year period and set it as the present value </t>
  </si>
  <si>
    <t xml:space="preserve">40 years from now. From here I was able to find the constant withdrawal that is necessary to drain the account of its funds in the </t>
  </si>
  <si>
    <t xml:space="preserve">65th year of the planning horizon. Using a interest rate of 8%, since the investment's interest is 5% and the rate of inflation is 3% and it is assumed that the funds are still accumulating interest after retirement, I was able to use a planning horizon of 25 years to find the payment necessary to drain the bank account of its funds, which was $242k. $242k seems like a lot of money, and plenty to live by, but the effect of inflation is not clear. Using the inflation rate of 3%, and a planning horizon of 65 years, I used the present worth function to find the present worth of these withdrawals 65 years from today. This reflects today's value of these future withdrawals, and it becomes clear that each withdrawal may not be enough to live in 40 to 65 years, considering expense of living, as well as the medical costs that come with old age. While $242k looks likes a lot of money, it may not be enough to live on if this is the only source of income. </t>
  </si>
  <si>
    <t>The third machine is the favorable option using future worth analysis, present worth analysis, and annual worth analysis. Machine A is found to be a bad investment, compared to the do nothing alternative at $0, since it presents a net loss in each analysis. Though the second machine is favorable when compared to a do nothing alternative, Machine C is the clear favorite alternative when comparing the annual worth, net present worth, and net future worth. This is because of the high upfront cost and low useful life of Machine A and B. Over a long period of time, these frequent reinvestments in the machines alter the cash flows so that they are far fewer than the machine that does not require as many replacements.</t>
  </si>
  <si>
    <t>Using the future worth rate relation used in problem 1, I was able to manually calculate the future worth by setting the planning horizon to 20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</si>
</sst>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7" x14ac:knownFonts="1">
    <font>
      <sz val="11"/>
      <color theme="1"/>
      <name val="Calibri"/>
      <family val="2"/>
      <scheme val="minor"/>
    </font>
    <font>
      <sz val="12"/>
      <color rgb="FF000000"/>
      <name val="Arial"/>
      <family val="2"/>
    </font>
    <font>
      <sz val="11"/>
      <color rgb="FF000000"/>
      <name val="Arial"/>
      <family val="2"/>
    </font>
    <font>
      <u/>
      <sz val="11"/>
      <color theme="10"/>
      <name val="Calibri"/>
      <family val="2"/>
      <scheme val="minor"/>
    </font>
    <font>
      <u/>
      <sz val="11"/>
      <color theme="11"/>
      <name val="Calibri"/>
      <family val="2"/>
      <scheme val="minor"/>
    </font>
    <font>
      <sz val="10"/>
      <name val="Arial"/>
      <family val="2"/>
    </font>
    <font>
      <i/>
      <sz val="11"/>
      <color theme="1"/>
      <name val="Calibri"/>
      <family val="2"/>
      <scheme val="minor"/>
    </font>
  </fonts>
  <fills count="2">
    <fill>
      <patternFill patternType="none"/>
    </fill>
    <fill>
      <patternFill patternType="gray125"/>
    </fill>
  </fills>
  <borders count="1">
    <border>
      <left/>
      <right/>
      <top/>
      <bottom/>
      <diagonal/>
    </border>
  </borders>
  <cellStyleXfs count="6">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0"/>
  </cellStyleXfs>
  <cellXfs count="12">
    <xf numFmtId="0" fontId="0" fillId="0" borderId="0" xfId="0"/>
    <xf numFmtId="6" fontId="0" fillId="0" borderId="0" xfId="0" applyNumberFormat="1"/>
    <xf numFmtId="8" fontId="0" fillId="0" borderId="0" xfId="0" applyNumberFormat="1"/>
    <xf numFmtId="9" fontId="0" fillId="0" borderId="0" xfId="0" applyNumberFormat="1"/>
    <xf numFmtId="0" fontId="1" fillId="0" borderId="0" xfId="0" applyFont="1" applyBorder="1" applyAlignment="1">
      <alignment horizontal="center" vertical="center" wrapText="1"/>
    </xf>
    <xf numFmtId="0" fontId="0" fillId="0" borderId="0" xfId="0" applyBorder="1"/>
    <xf numFmtId="0" fontId="1" fillId="0" borderId="0" xfId="0" applyFont="1" applyBorder="1" applyAlignment="1">
      <alignment horizontal="justify" vertical="center" wrapText="1"/>
    </xf>
    <xf numFmtId="0" fontId="1" fillId="0" borderId="0" xfId="0" applyFont="1" applyBorder="1" applyAlignment="1">
      <alignment horizontal="right" vertical="center" wrapText="1"/>
    </xf>
    <xf numFmtId="0" fontId="2" fillId="0" borderId="0" xfId="0" applyFont="1" applyBorder="1"/>
    <xf numFmtId="0" fontId="5" fillId="0" borderId="0" xfId="5" applyFont="1" applyAlignment="1">
      <alignment horizontal="center"/>
    </xf>
    <xf numFmtId="0" fontId="0" fillId="0" borderId="0" xfId="0" applyAlignment="1">
      <alignment wrapText="1"/>
    </xf>
    <xf numFmtId="0" fontId="0" fillId="0" borderId="0" xfId="0" applyAlignment="1">
      <alignment vertical="top" wrapText="1"/>
    </xf>
  </cellXfs>
  <cellStyles count="6">
    <cellStyle name="Followed Hyperlink" xfId="2" builtinId="9" hidden="1"/>
    <cellStyle name="Followed Hyperlink" xfId="4" builtinId="9" hidden="1"/>
    <cellStyle name="Hyperlink" xfId="1" builtinId="8" hidden="1"/>
    <cellStyle name="Hyperlink" xfId="3" builtinId="8" hidden="1"/>
    <cellStyle name="Normal" xfId="0" builtinId="0"/>
    <cellStyle name="Normal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smoothMarker"/>
        <c:varyColors val="0"/>
        <c:ser>
          <c:idx val="0"/>
          <c:order val="0"/>
          <c:tx>
            <c:v>Machine A</c:v>
          </c:tx>
          <c:spPr>
            <a:ln w="19050" cap="rnd">
              <a:solidFill>
                <a:schemeClr val="accent1"/>
              </a:solidFill>
              <a:round/>
            </a:ln>
            <a:effectLst/>
          </c:spPr>
          <c:marker>
            <c:symbol val="none"/>
          </c:marker>
          <c:xVal>
            <c:numRef>
              <c:f>'Prob 1'!$B$73:$B$93</c:f>
              <c:numCache>
                <c:formatCode>0%</c:formatCode>
                <c:ptCount val="21"/>
                <c:pt idx="0">
                  <c:v>0</c:v>
                </c:pt>
                <c:pt idx="1">
                  <c:v>0.01</c:v>
                </c:pt>
                <c:pt idx="2">
                  <c:v>0.02</c:v>
                </c:pt>
                <c:pt idx="3">
                  <c:v>0.03</c:v>
                </c:pt>
                <c:pt idx="4">
                  <c:v>0.04</c:v>
                </c:pt>
                <c:pt idx="5">
                  <c:v>0.05</c:v>
                </c:pt>
                <c:pt idx="6">
                  <c:v>0.06</c:v>
                </c:pt>
                <c:pt idx="7">
                  <c:v>7.0000000000000007E-2</c:v>
                </c:pt>
                <c:pt idx="8">
                  <c:v>0.08</c:v>
                </c:pt>
                <c:pt idx="9">
                  <c:v>0.09</c:v>
                </c:pt>
                <c:pt idx="10">
                  <c:v>0.1</c:v>
                </c:pt>
                <c:pt idx="11">
                  <c:v>0.11</c:v>
                </c:pt>
                <c:pt idx="12">
                  <c:v>0.12</c:v>
                </c:pt>
                <c:pt idx="13">
                  <c:v>0.13</c:v>
                </c:pt>
                <c:pt idx="14">
                  <c:v>0.14000000000000001</c:v>
                </c:pt>
                <c:pt idx="15">
                  <c:v>0.15</c:v>
                </c:pt>
                <c:pt idx="16">
                  <c:v>0.16</c:v>
                </c:pt>
                <c:pt idx="17">
                  <c:v>0.17</c:v>
                </c:pt>
                <c:pt idx="18">
                  <c:v>0.18</c:v>
                </c:pt>
                <c:pt idx="19">
                  <c:v>0.19</c:v>
                </c:pt>
                <c:pt idx="20">
                  <c:v>0.2</c:v>
                </c:pt>
              </c:numCache>
            </c:numRef>
          </c:xVal>
          <c:yVal>
            <c:numRef>
              <c:f>'Prob 1'!$C$73:$C$93</c:f>
              <c:numCache>
                <c:formatCode>"$"#,##0.00_);[Red]\("$"#,##0.00\)</c:formatCode>
                <c:ptCount val="21"/>
                <c:pt idx="0">
                  <c:v>-1000</c:v>
                </c:pt>
                <c:pt idx="1">
                  <c:v>-1075.1243781094524</c:v>
                </c:pt>
                <c:pt idx="2">
                  <c:v>-1150.4950495049504</c:v>
                </c:pt>
                <c:pt idx="3">
                  <c:v>-1226.1083743842362</c:v>
                </c:pt>
                <c:pt idx="4">
                  <c:v>-1301.9607843137253</c:v>
                </c:pt>
                <c:pt idx="5">
                  <c:v>-1378.0487804878048</c:v>
                </c:pt>
                <c:pt idx="6">
                  <c:v>-1454.3689320388351</c:v>
                </c:pt>
                <c:pt idx="7">
                  <c:v>-1530.9178743961352</c:v>
                </c:pt>
                <c:pt idx="8">
                  <c:v>-1607.6923076923076</c:v>
                </c:pt>
                <c:pt idx="9">
                  <c:v>-1684.6889952153106</c:v>
                </c:pt>
                <c:pt idx="10">
                  <c:v>-1761.9047619047624</c:v>
                </c:pt>
                <c:pt idx="11">
                  <c:v>-1839.336492890995</c:v>
                </c:pt>
                <c:pt idx="12">
                  <c:v>-1916.9811320754714</c:v>
                </c:pt>
                <c:pt idx="13">
                  <c:v>-1994.8356807511736</c:v>
                </c:pt>
                <c:pt idx="14">
                  <c:v>-2072.8971962616824</c:v>
                </c:pt>
                <c:pt idx="15">
                  <c:v>-2151.1627906976746</c:v>
                </c:pt>
                <c:pt idx="16">
                  <c:v>-2229.6296296296296</c:v>
                </c:pt>
                <c:pt idx="17">
                  <c:v>-2308.2949308755765</c:v>
                </c:pt>
                <c:pt idx="18">
                  <c:v>-2387.1559633027523</c:v>
                </c:pt>
                <c:pt idx="19">
                  <c:v>-2466.2100456621006</c:v>
                </c:pt>
                <c:pt idx="20">
                  <c:v>-2545.454545454546</c:v>
                </c:pt>
              </c:numCache>
            </c:numRef>
          </c:yVal>
          <c:smooth val="1"/>
        </c:ser>
        <c:ser>
          <c:idx val="1"/>
          <c:order val="1"/>
          <c:tx>
            <c:v>Machine B</c:v>
          </c:tx>
          <c:spPr>
            <a:ln w="19050" cap="rnd">
              <a:solidFill>
                <a:schemeClr val="accent2"/>
              </a:solidFill>
              <a:round/>
            </a:ln>
            <a:effectLst/>
          </c:spPr>
          <c:marker>
            <c:symbol val="none"/>
          </c:marker>
          <c:xVal>
            <c:numRef>
              <c:f>'Prob 1'!$F$73:$F$93</c:f>
              <c:numCache>
                <c:formatCode>0%</c:formatCode>
                <c:ptCount val="21"/>
                <c:pt idx="0">
                  <c:v>0</c:v>
                </c:pt>
                <c:pt idx="1">
                  <c:v>0.01</c:v>
                </c:pt>
                <c:pt idx="2">
                  <c:v>0.02</c:v>
                </c:pt>
                <c:pt idx="3">
                  <c:v>0.03</c:v>
                </c:pt>
                <c:pt idx="4">
                  <c:v>0.04</c:v>
                </c:pt>
                <c:pt idx="5">
                  <c:v>0.05</c:v>
                </c:pt>
                <c:pt idx="6">
                  <c:v>0.06</c:v>
                </c:pt>
                <c:pt idx="7">
                  <c:v>7.0000000000000007E-2</c:v>
                </c:pt>
                <c:pt idx="8">
                  <c:v>0.08</c:v>
                </c:pt>
                <c:pt idx="9">
                  <c:v>0.09</c:v>
                </c:pt>
                <c:pt idx="10">
                  <c:v>0.1</c:v>
                </c:pt>
                <c:pt idx="11">
                  <c:v>0.11</c:v>
                </c:pt>
                <c:pt idx="12">
                  <c:v>0.12</c:v>
                </c:pt>
                <c:pt idx="13">
                  <c:v>0.13</c:v>
                </c:pt>
                <c:pt idx="14">
                  <c:v>0.14000000000000001</c:v>
                </c:pt>
                <c:pt idx="15">
                  <c:v>0.15</c:v>
                </c:pt>
                <c:pt idx="16">
                  <c:v>0.16</c:v>
                </c:pt>
                <c:pt idx="17">
                  <c:v>0.17</c:v>
                </c:pt>
                <c:pt idx="18">
                  <c:v>0.18</c:v>
                </c:pt>
                <c:pt idx="19">
                  <c:v>0.19</c:v>
                </c:pt>
                <c:pt idx="20">
                  <c:v>0.2</c:v>
                </c:pt>
              </c:numCache>
            </c:numRef>
          </c:xVal>
          <c:yVal>
            <c:numRef>
              <c:f>'Prob 1'!$G$73:$G$93</c:f>
              <c:numCache>
                <c:formatCode>"$"#,##0.00_);[Red]\("$"#,##0.00\)</c:formatCode>
                <c:ptCount val="21"/>
                <c:pt idx="0">
                  <c:v>1125</c:v>
                </c:pt>
                <c:pt idx="1">
                  <c:v>990.08085654594163</c:v>
                </c:pt>
                <c:pt idx="2">
                  <c:v>854.08432825246814</c:v>
                </c:pt>
                <c:pt idx="3">
                  <c:v>717.02670912105634</c:v>
                </c:pt>
                <c:pt idx="4">
                  <c:v>578.92420611595878</c:v>
                </c:pt>
                <c:pt idx="5">
                  <c:v>439.79292943940112</c:v>
                </c:pt>
                <c:pt idx="6">
                  <c:v>299.6488834677138</c:v>
                </c:pt>
                <c:pt idx="7">
                  <c:v>158.50795832288719</c:v>
                </c:pt>
                <c:pt idx="8">
                  <c:v>16.385922054311251</c:v>
                </c:pt>
                <c:pt idx="9">
                  <c:v>-126.70158659421216</c:v>
                </c:pt>
                <c:pt idx="10">
                  <c:v>-270.73906485671364</c:v>
                </c:pt>
                <c:pt idx="11">
                  <c:v>-415.71115208066095</c:v>
                </c:pt>
                <c:pt idx="12">
                  <c:v>-561.60263534957323</c:v>
                </c:pt>
                <c:pt idx="13">
                  <c:v>-708.39845461572747</c:v>
                </c:pt>
                <c:pt idx="14">
                  <c:v>-856.08370736560619</c:v>
                </c:pt>
                <c:pt idx="15">
                  <c:v>-1004.6436528400122</c:v>
                </c:pt>
                <c:pt idx="16">
                  <c:v>-1154.0637158304273</c:v>
                </c:pt>
                <c:pt idx="17">
                  <c:v>-1304.3294900722938</c:v>
                </c:pt>
                <c:pt idx="18">
                  <c:v>-1455.4267412555653</c:v>
                </c:pt>
                <c:pt idx="19">
                  <c:v>-1607.3414096720639</c:v>
                </c:pt>
                <c:pt idx="20">
                  <c:v>-1760.059612518628</c:v>
                </c:pt>
              </c:numCache>
            </c:numRef>
          </c:yVal>
          <c:smooth val="1"/>
        </c:ser>
        <c:ser>
          <c:idx val="2"/>
          <c:order val="2"/>
          <c:tx>
            <c:v>Machine C</c:v>
          </c:tx>
          <c:spPr>
            <a:ln w="19050" cap="rnd">
              <a:solidFill>
                <a:schemeClr val="accent3"/>
              </a:solidFill>
              <a:round/>
            </a:ln>
            <a:effectLst/>
          </c:spPr>
          <c:marker>
            <c:symbol val="none"/>
          </c:marker>
          <c:xVal>
            <c:numRef>
              <c:f>'Prob 1'!$J$73:$J$93</c:f>
              <c:numCache>
                <c:formatCode>0%</c:formatCode>
                <c:ptCount val="21"/>
                <c:pt idx="0">
                  <c:v>0</c:v>
                </c:pt>
                <c:pt idx="1">
                  <c:v>0.01</c:v>
                </c:pt>
                <c:pt idx="2">
                  <c:v>0.02</c:v>
                </c:pt>
                <c:pt idx="3">
                  <c:v>0.03</c:v>
                </c:pt>
                <c:pt idx="4">
                  <c:v>0.04</c:v>
                </c:pt>
                <c:pt idx="5">
                  <c:v>0.05</c:v>
                </c:pt>
                <c:pt idx="6">
                  <c:v>0.06</c:v>
                </c:pt>
                <c:pt idx="7">
                  <c:v>7.0000000000000007E-2</c:v>
                </c:pt>
                <c:pt idx="8">
                  <c:v>0.08</c:v>
                </c:pt>
                <c:pt idx="9">
                  <c:v>0.09</c:v>
                </c:pt>
                <c:pt idx="10">
                  <c:v>0.1</c:v>
                </c:pt>
                <c:pt idx="11">
                  <c:v>0.11</c:v>
                </c:pt>
                <c:pt idx="12">
                  <c:v>0.12</c:v>
                </c:pt>
                <c:pt idx="13">
                  <c:v>0.13</c:v>
                </c:pt>
                <c:pt idx="14">
                  <c:v>0.14000000000000001</c:v>
                </c:pt>
                <c:pt idx="15">
                  <c:v>0.15</c:v>
                </c:pt>
                <c:pt idx="16">
                  <c:v>0.16</c:v>
                </c:pt>
                <c:pt idx="17">
                  <c:v>0.17</c:v>
                </c:pt>
                <c:pt idx="18">
                  <c:v>0.18</c:v>
                </c:pt>
                <c:pt idx="19">
                  <c:v>0.19</c:v>
                </c:pt>
                <c:pt idx="20">
                  <c:v>0.2</c:v>
                </c:pt>
              </c:numCache>
            </c:numRef>
          </c:xVal>
          <c:yVal>
            <c:numRef>
              <c:f>'Prob 1'!$K$73:$K$93</c:f>
              <c:numCache>
                <c:formatCode>"$"#,##0.00_);[Red]\("$"#,##0.00\)</c:formatCode>
                <c:ptCount val="21"/>
                <c:pt idx="0">
                  <c:v>2833.3333333333335</c:v>
                </c:pt>
                <c:pt idx="1">
                  <c:v>2636.2908322279641</c:v>
                </c:pt>
                <c:pt idx="2">
                  <c:v>2436.8546916199375</c:v>
                </c:pt>
                <c:pt idx="3">
                  <c:v>2235.0624887455688</c:v>
                </c:pt>
                <c:pt idx="4">
                  <c:v>2030.9524373011488</c:v>
                </c:pt>
                <c:pt idx="5">
                  <c:v>1824.5632972452913</c:v>
                </c:pt>
                <c:pt idx="6">
                  <c:v>1615.9342881276127</c:v>
                </c:pt>
                <c:pt idx="7">
                  <c:v>1405.1050060417947</c:v>
                </c:pt>
                <c:pt idx="8">
                  <c:v>1192.1153442747511</c:v>
                </c:pt>
                <c:pt idx="9">
                  <c:v>977.00541769907136</c:v>
                </c:pt>
                <c:pt idx="10">
                  <c:v>759.81549093331409</c:v>
                </c:pt>
                <c:pt idx="11">
                  <c:v>540.5859102740086</c:v>
                </c:pt>
                <c:pt idx="12">
                  <c:v>319.35703938426565</c:v>
                </c:pt>
                <c:pt idx="13">
                  <c:v>96.16919870687164</c:v>
                </c:pt>
                <c:pt idx="14">
                  <c:v>-128.93739144559254</c:v>
                </c:pt>
                <c:pt idx="15">
                  <c:v>-355.92266418458229</c:v>
                </c:pt>
                <c:pt idx="16">
                  <c:v>-584.74675579658401</c:v>
                </c:pt>
                <c:pt idx="17">
                  <c:v>-815.37005203448268</c:v>
                </c:pt>
                <c:pt idx="18">
                  <c:v>-1047.7532310419128</c:v>
                </c:pt>
                <c:pt idx="19">
                  <c:v>-1281.8573030104485</c:v>
                </c:pt>
                <c:pt idx="20">
                  <c:v>-1517.6436466759039</c:v>
                </c:pt>
              </c:numCache>
            </c:numRef>
          </c:yVal>
          <c:smooth val="1"/>
        </c:ser>
        <c:dLbls>
          <c:showLegendKey val="0"/>
          <c:showVal val="0"/>
          <c:showCatName val="0"/>
          <c:showSerName val="0"/>
          <c:showPercent val="0"/>
          <c:showBubbleSize val="0"/>
        </c:dLbls>
        <c:axId val="297743888"/>
        <c:axId val="297736048"/>
      </c:scatterChart>
      <c:valAx>
        <c:axId val="297743888"/>
        <c:scaling>
          <c:orientation val="minMax"/>
          <c:max val="0.2"/>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MARR</a:t>
                </a:r>
              </a:p>
            </c:rich>
          </c:tx>
          <c:layout>
            <c:manualLayout>
              <c:xMode val="edge"/>
              <c:yMode val="edge"/>
              <c:x val="0.41908552055993004"/>
              <c:y val="0.8786803732866724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7736048"/>
        <c:crosses val="autoZero"/>
        <c:crossBetween val="midCat"/>
      </c:valAx>
      <c:valAx>
        <c:axId val="297736048"/>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Annual</a:t>
                </a:r>
                <a:r>
                  <a:rPr lang="en-US" baseline="0"/>
                  <a:t> Worth</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00_);[Red]\(&quot;$&quot;#,##0.00\)"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7743888"/>
        <c:crosses val="autoZero"/>
        <c:crossBetween val="midCat"/>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0</xdr:colOff>
      <xdr:row>95</xdr:row>
      <xdr:rowOff>71437</xdr:rowOff>
    </xdr:from>
    <xdr:to>
      <xdr:col>9</xdr:col>
      <xdr:colOff>152400</xdr:colOff>
      <xdr:row>109</xdr:row>
      <xdr:rowOff>147637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3"/>
  <sheetViews>
    <sheetView tabSelected="1" topLeftCell="A100" workbookViewId="0">
      <selection activeCell="D27" sqref="D27"/>
    </sheetView>
  </sheetViews>
  <sheetFormatPr defaultColWidth="8.85546875" defaultRowHeight="15" x14ac:dyDescent="0.25"/>
  <cols>
    <col min="2" max="2" width="11.140625" customWidth="1"/>
    <col min="3" max="3" width="14" customWidth="1"/>
    <col min="4" max="4" width="13.42578125" customWidth="1"/>
    <col min="5" max="5" width="10.28515625" customWidth="1"/>
    <col min="6" max="6" width="14.7109375" customWidth="1"/>
    <col min="7" max="7" width="13.7109375" customWidth="1"/>
    <col min="8" max="8" width="14.140625" customWidth="1"/>
    <col min="9" max="9" width="13.42578125" customWidth="1"/>
    <col min="10" max="11" width="14.28515625" customWidth="1"/>
    <col min="13" max="13" width="10.5703125" customWidth="1"/>
    <col min="14" max="14" width="11.28515625" customWidth="1"/>
    <col min="15" max="15" width="11.7109375" customWidth="1"/>
  </cols>
  <sheetData>
    <row r="1" spans="1:16" x14ac:dyDescent="0.25">
      <c r="A1">
        <v>1</v>
      </c>
    </row>
    <row r="2" spans="1:16" x14ac:dyDescent="0.25">
      <c r="B2" t="s">
        <v>0</v>
      </c>
      <c r="C2" t="s">
        <v>1</v>
      </c>
      <c r="D2" t="s">
        <v>2</v>
      </c>
      <c r="E2" t="s">
        <v>3</v>
      </c>
      <c r="F2" t="s">
        <v>4</v>
      </c>
      <c r="G2" t="s">
        <v>5</v>
      </c>
      <c r="I2" t="s">
        <v>55</v>
      </c>
    </row>
    <row r="3" spans="1:16" x14ac:dyDescent="0.25">
      <c r="B3" t="s">
        <v>6</v>
      </c>
      <c r="C3" s="1">
        <v>10000</v>
      </c>
      <c r="D3">
        <v>2</v>
      </c>
      <c r="E3" s="1">
        <v>5000</v>
      </c>
      <c r="F3" s="1">
        <v>1000</v>
      </c>
      <c r="G3" s="1">
        <v>0</v>
      </c>
      <c r="I3" t="s">
        <v>56</v>
      </c>
    </row>
    <row r="4" spans="1:16" x14ac:dyDescent="0.25">
      <c r="B4" t="s">
        <v>7</v>
      </c>
      <c r="C4" s="1">
        <v>20000</v>
      </c>
      <c r="D4">
        <v>4</v>
      </c>
      <c r="E4" s="1">
        <v>7500</v>
      </c>
      <c r="F4" s="1">
        <v>2000</v>
      </c>
      <c r="G4" s="1">
        <v>2500</v>
      </c>
      <c r="I4" t="s">
        <v>57</v>
      </c>
    </row>
    <row r="5" spans="1:16" x14ac:dyDescent="0.25">
      <c r="B5" t="s">
        <v>8</v>
      </c>
      <c r="C5" s="1">
        <v>30000</v>
      </c>
      <c r="D5">
        <v>6</v>
      </c>
      <c r="E5" s="1">
        <v>10000</v>
      </c>
      <c r="F5" s="1">
        <v>3000</v>
      </c>
      <c r="G5" s="1">
        <v>5000</v>
      </c>
      <c r="I5" t="s">
        <v>58</v>
      </c>
    </row>
    <row r="6" spans="1:16" x14ac:dyDescent="0.25">
      <c r="I6" t="s">
        <v>59</v>
      </c>
    </row>
    <row r="7" spans="1:16" x14ac:dyDescent="0.25">
      <c r="B7" t="s">
        <v>42</v>
      </c>
      <c r="C7" s="3">
        <v>0.05</v>
      </c>
    </row>
    <row r="8" spans="1:16" x14ac:dyDescent="0.25">
      <c r="B8" t="s">
        <v>9</v>
      </c>
    </row>
    <row r="9" spans="1:16" x14ac:dyDescent="0.25">
      <c r="B9" t="s">
        <v>10</v>
      </c>
      <c r="C9" t="s">
        <v>11</v>
      </c>
      <c r="D9" t="s">
        <v>12</v>
      </c>
      <c r="E9" t="s">
        <v>13</v>
      </c>
      <c r="F9" t="s">
        <v>14</v>
      </c>
      <c r="G9" t="s">
        <v>43</v>
      </c>
      <c r="H9" t="s">
        <v>15</v>
      </c>
      <c r="I9" t="s">
        <v>45</v>
      </c>
      <c r="J9" t="s">
        <v>16</v>
      </c>
      <c r="K9" t="s">
        <v>47</v>
      </c>
      <c r="M9" t="s">
        <v>44</v>
      </c>
      <c r="N9" s="9" t="s">
        <v>46</v>
      </c>
      <c r="O9" t="s">
        <v>48</v>
      </c>
      <c r="P9">
        <f>1/SUM(M11:M22)</f>
        <v>0.11282541002081539</v>
      </c>
    </row>
    <row r="10" spans="1:16" x14ac:dyDescent="0.25">
      <c r="B10">
        <v>0</v>
      </c>
      <c r="C10" s="1">
        <v>0</v>
      </c>
      <c r="D10" s="1">
        <f>-C3</f>
        <v>-10000</v>
      </c>
      <c r="E10" s="1">
        <f>D10</f>
        <v>-10000</v>
      </c>
      <c r="F10" s="1">
        <f>PV(5%,B10,,-E10)</f>
        <v>-10000</v>
      </c>
      <c r="G10" s="1">
        <f>E10*M10</f>
        <v>-10000</v>
      </c>
      <c r="H10" s="2">
        <f>FV(5%,6-B10,,-E10)</f>
        <v>-13400.956406249999</v>
      </c>
      <c r="I10" s="2">
        <f>E10*N10</f>
        <v>-17958.563260221294</v>
      </c>
      <c r="J10" s="2">
        <f>PMT(5%,12,-$F$25)</f>
        <v>-1378.0487804878057</v>
      </c>
      <c r="K10" s="2">
        <f>F25*P9</f>
        <v>-1378.0487804878053</v>
      </c>
      <c r="M10">
        <v>1</v>
      </c>
      <c r="N10">
        <f>(1+$C$7)^(12-B10)</f>
        <v>1.7958563260221292</v>
      </c>
    </row>
    <row r="11" spans="1:16" x14ac:dyDescent="0.25">
      <c r="B11">
        <v>1</v>
      </c>
      <c r="C11" s="1">
        <f>$E$3</f>
        <v>5000</v>
      </c>
      <c r="D11" s="1">
        <f>-$F$3</f>
        <v>-1000</v>
      </c>
      <c r="E11" s="1">
        <f>C11+D11</f>
        <v>4000</v>
      </c>
      <c r="F11" s="1">
        <f t="shared" ref="F11:F22" si="0">PV(5%,B11,,-E11)</f>
        <v>3809.5238095238092</v>
      </c>
      <c r="G11" s="1">
        <f t="shared" ref="G11:G22" si="1">E11*M11</f>
        <v>3809.5238095238092</v>
      </c>
      <c r="H11" s="2">
        <f>FV(5%,6-B11,,-E11)</f>
        <v>5105.1262500000003</v>
      </c>
      <c r="I11" s="2">
        <f t="shared" ref="I11:I22" si="2">E11*N11</f>
        <v>6841.3574324652554</v>
      </c>
      <c r="J11" s="2">
        <f t="shared" ref="J11:J22" si="3">PMT(5%,12,-$F$25)</f>
        <v>-1378.0487804878057</v>
      </c>
      <c r="M11">
        <f>(1+$C$7)^-B11</f>
        <v>0.95238095238095233</v>
      </c>
      <c r="N11">
        <f t="shared" ref="N11:N22" si="4">(1+$C$7)^(12-B11)</f>
        <v>1.7103393581163138</v>
      </c>
    </row>
    <row r="12" spans="1:16" x14ac:dyDescent="0.25">
      <c r="B12">
        <v>2</v>
      </c>
      <c r="C12" s="1">
        <f>$E$3</f>
        <v>5000</v>
      </c>
      <c r="D12" s="1">
        <f>-$F$3+D10</f>
        <v>-11000</v>
      </c>
      <c r="E12" s="1">
        <f t="shared" ref="E12:E22" si="5">C12+D12</f>
        <v>-6000</v>
      </c>
      <c r="F12" s="1">
        <f t="shared" si="0"/>
        <v>-5442.1768707482988</v>
      </c>
      <c r="G12" s="1">
        <f t="shared" si="1"/>
        <v>-5442.1768707482988</v>
      </c>
      <c r="H12" s="2">
        <f>FV(5%,6-B12,,-E12)</f>
        <v>-7293.0375000000004</v>
      </c>
      <c r="I12" s="2">
        <f t="shared" si="2"/>
        <v>-9773.3677606646488</v>
      </c>
      <c r="J12" s="2">
        <f t="shared" si="3"/>
        <v>-1378.0487804878057</v>
      </c>
      <c r="M12">
        <f t="shared" ref="M12:M22" si="6">(1+$C$7)^-B12</f>
        <v>0.90702947845804982</v>
      </c>
      <c r="N12">
        <f t="shared" si="4"/>
        <v>1.6288946267774416</v>
      </c>
    </row>
    <row r="13" spans="1:16" x14ac:dyDescent="0.25">
      <c r="B13">
        <v>3</v>
      </c>
      <c r="C13" s="1">
        <f t="shared" ref="C13:C22" si="7">$E$3</f>
        <v>5000</v>
      </c>
      <c r="D13" s="1">
        <f t="shared" ref="D13:D15" si="8">-$F$3</f>
        <v>-1000</v>
      </c>
      <c r="E13" s="1">
        <f t="shared" si="5"/>
        <v>4000</v>
      </c>
      <c r="F13" s="1">
        <f t="shared" si="0"/>
        <v>3455.3503941259041</v>
      </c>
      <c r="G13" s="1">
        <f t="shared" si="1"/>
        <v>3455.3503941259041</v>
      </c>
      <c r="H13" s="2">
        <f>FV(5%,6-B13,,-E13)</f>
        <v>4630.5000000000009</v>
      </c>
      <c r="I13" s="2">
        <f t="shared" si="2"/>
        <v>6205.3128639140632</v>
      </c>
      <c r="J13" s="2">
        <f t="shared" si="3"/>
        <v>-1378.0487804878057</v>
      </c>
      <c r="M13">
        <f t="shared" si="6"/>
        <v>0.86383759853147601</v>
      </c>
      <c r="N13">
        <f t="shared" si="4"/>
        <v>1.5513282159785158</v>
      </c>
    </row>
    <row r="14" spans="1:16" x14ac:dyDescent="0.25">
      <c r="B14">
        <v>4</v>
      </c>
      <c r="C14" s="1">
        <f t="shared" si="7"/>
        <v>5000</v>
      </c>
      <c r="D14" s="1">
        <f>-$F$3+D10</f>
        <v>-11000</v>
      </c>
      <c r="E14" s="1">
        <f t="shared" si="5"/>
        <v>-6000</v>
      </c>
      <c r="F14" s="1">
        <f t="shared" si="0"/>
        <v>-4936.2148487512923</v>
      </c>
      <c r="G14" s="1">
        <f t="shared" si="1"/>
        <v>-4936.2148487512914</v>
      </c>
      <c r="H14" s="2">
        <f>FV(5%,6-B14,,-E14)</f>
        <v>-6615</v>
      </c>
      <c r="I14" s="2">
        <f t="shared" si="2"/>
        <v>-8864.7326627343755</v>
      </c>
      <c r="J14" s="2">
        <f t="shared" si="3"/>
        <v>-1378.0487804878057</v>
      </c>
      <c r="M14">
        <f t="shared" si="6"/>
        <v>0.82270247479188197</v>
      </c>
      <c r="N14">
        <f t="shared" si="4"/>
        <v>1.4774554437890626</v>
      </c>
    </row>
    <row r="15" spans="1:16" x14ac:dyDescent="0.25">
      <c r="B15">
        <v>5</v>
      </c>
      <c r="C15" s="1">
        <f t="shared" si="7"/>
        <v>5000</v>
      </c>
      <c r="D15" s="1">
        <f t="shared" si="8"/>
        <v>-1000</v>
      </c>
      <c r="E15" s="1">
        <f t="shared" si="5"/>
        <v>4000</v>
      </c>
      <c r="F15" s="1">
        <f t="shared" si="0"/>
        <v>3134.104665873836</v>
      </c>
      <c r="G15" s="1">
        <f t="shared" si="1"/>
        <v>3134.104665873836</v>
      </c>
      <c r="H15" s="2">
        <f>FV(5%,6-B15,,-E15)</f>
        <v>4200</v>
      </c>
      <c r="I15" s="2">
        <f t="shared" si="2"/>
        <v>5628.4016906250008</v>
      </c>
      <c r="J15" s="2">
        <f t="shared" si="3"/>
        <v>-1378.0487804878057</v>
      </c>
      <c r="M15">
        <f t="shared" si="6"/>
        <v>0.78352616646845896</v>
      </c>
      <c r="N15">
        <f t="shared" si="4"/>
        <v>1.4071004226562502</v>
      </c>
    </row>
    <row r="16" spans="1:16" x14ac:dyDescent="0.25">
      <c r="B16">
        <v>6</v>
      </c>
      <c r="C16" s="1">
        <f t="shared" si="7"/>
        <v>5000</v>
      </c>
      <c r="D16" s="1">
        <f>-$F$3+D10</f>
        <v>-11000</v>
      </c>
      <c r="E16" s="1">
        <f t="shared" si="5"/>
        <v>-6000</v>
      </c>
      <c r="F16" s="1">
        <f t="shared" si="0"/>
        <v>-4477.2923798197662</v>
      </c>
      <c r="G16" s="1">
        <f t="shared" si="1"/>
        <v>-4477.2923798197653</v>
      </c>
      <c r="H16" s="2">
        <f>FV(5%,6-B16,,-E16)</f>
        <v>-6000</v>
      </c>
      <c r="I16" s="2">
        <f t="shared" si="2"/>
        <v>-8040.5738437499995</v>
      </c>
      <c r="J16" s="2">
        <f t="shared" si="3"/>
        <v>-1378.0487804878057</v>
      </c>
      <c r="M16">
        <f t="shared" si="6"/>
        <v>0.74621539663662761</v>
      </c>
      <c r="N16">
        <f t="shared" si="4"/>
        <v>1.340095640625</v>
      </c>
    </row>
    <row r="17" spans="2:16" x14ac:dyDescent="0.25">
      <c r="B17">
        <v>7</v>
      </c>
      <c r="C17" s="1">
        <f t="shared" si="7"/>
        <v>5000</v>
      </c>
      <c r="D17" s="1">
        <f>D11</f>
        <v>-1000</v>
      </c>
      <c r="E17" s="1">
        <f t="shared" si="5"/>
        <v>4000</v>
      </c>
      <c r="F17" s="1">
        <f t="shared" si="0"/>
        <v>2842.7253205204856</v>
      </c>
      <c r="G17" s="1">
        <f t="shared" si="1"/>
        <v>2842.7253205204861</v>
      </c>
      <c r="H17" s="2">
        <f t="shared" ref="H17:H22" si="9">FV(5%,6-B17,,-E17)</f>
        <v>3809.5238095238092</v>
      </c>
      <c r="I17" s="2">
        <f t="shared" si="2"/>
        <v>5105.1262500000003</v>
      </c>
      <c r="J17" s="2">
        <f t="shared" si="3"/>
        <v>-1378.0487804878057</v>
      </c>
      <c r="M17">
        <f t="shared" si="6"/>
        <v>0.71068133013012147</v>
      </c>
      <c r="N17">
        <f t="shared" si="4"/>
        <v>1.2762815625000001</v>
      </c>
    </row>
    <row r="18" spans="2:16" x14ac:dyDescent="0.25">
      <c r="B18">
        <v>8</v>
      </c>
      <c r="C18" s="1">
        <f t="shared" si="7"/>
        <v>5000</v>
      </c>
      <c r="D18" s="1">
        <f>-$F$3+D10</f>
        <v>-11000</v>
      </c>
      <c r="E18" s="1">
        <f t="shared" si="5"/>
        <v>-6000</v>
      </c>
      <c r="F18" s="1">
        <f t="shared" si="0"/>
        <v>-4061.0361721721229</v>
      </c>
      <c r="G18" s="1">
        <f t="shared" si="1"/>
        <v>-4061.0361721721233</v>
      </c>
      <c r="H18" s="2">
        <f t="shared" si="9"/>
        <v>-5442.1768707482988</v>
      </c>
      <c r="I18" s="2">
        <f t="shared" si="2"/>
        <v>-7293.0375000000004</v>
      </c>
      <c r="J18" s="2">
        <f t="shared" si="3"/>
        <v>-1378.0487804878057</v>
      </c>
      <c r="M18">
        <f t="shared" si="6"/>
        <v>0.67683936202868722</v>
      </c>
      <c r="N18">
        <f t="shared" si="4"/>
        <v>1.21550625</v>
      </c>
    </row>
    <row r="19" spans="2:16" x14ac:dyDescent="0.25">
      <c r="B19">
        <v>9</v>
      </c>
      <c r="C19" s="1">
        <f t="shared" si="7"/>
        <v>5000</v>
      </c>
      <c r="D19" s="1">
        <f>-$F$3</f>
        <v>-1000</v>
      </c>
      <c r="E19" s="1">
        <f t="shared" si="5"/>
        <v>4000</v>
      </c>
      <c r="F19" s="1">
        <f t="shared" si="0"/>
        <v>2578.4356648711891</v>
      </c>
      <c r="G19" s="1">
        <f t="shared" si="1"/>
        <v>2578.4356648711891</v>
      </c>
      <c r="H19" s="2">
        <f t="shared" si="9"/>
        <v>3455.3503941259041</v>
      </c>
      <c r="I19" s="2">
        <f t="shared" si="2"/>
        <v>4630.5000000000009</v>
      </c>
      <c r="J19" s="2">
        <f t="shared" si="3"/>
        <v>-1378.0487804878057</v>
      </c>
      <c r="M19">
        <f t="shared" si="6"/>
        <v>0.64460891621779726</v>
      </c>
      <c r="N19">
        <f t="shared" si="4"/>
        <v>1.1576250000000001</v>
      </c>
    </row>
    <row r="20" spans="2:16" x14ac:dyDescent="0.25">
      <c r="B20">
        <v>10</v>
      </c>
      <c r="C20" s="1">
        <f t="shared" si="7"/>
        <v>5000</v>
      </c>
      <c r="D20" s="1">
        <f>-$F$3+D10</f>
        <v>-11000</v>
      </c>
      <c r="E20" s="1">
        <f t="shared" si="5"/>
        <v>-6000</v>
      </c>
      <c r="F20" s="1">
        <f t="shared" si="0"/>
        <v>-3683.4795212445561</v>
      </c>
      <c r="G20" s="1">
        <f t="shared" si="1"/>
        <v>-3683.4795212445561</v>
      </c>
      <c r="H20" s="2">
        <f t="shared" si="9"/>
        <v>-4936.2148487512914</v>
      </c>
      <c r="I20" s="2">
        <f t="shared" si="2"/>
        <v>-6615</v>
      </c>
      <c r="J20" s="2">
        <f t="shared" si="3"/>
        <v>-1378.0487804878057</v>
      </c>
      <c r="M20">
        <f t="shared" si="6"/>
        <v>0.61391325354075932</v>
      </c>
      <c r="N20">
        <f t="shared" si="4"/>
        <v>1.1025</v>
      </c>
    </row>
    <row r="21" spans="2:16" x14ac:dyDescent="0.25">
      <c r="B21">
        <v>11</v>
      </c>
      <c r="C21" s="1">
        <f t="shared" si="7"/>
        <v>5000</v>
      </c>
      <c r="D21" s="1">
        <f t="shared" ref="D21" si="10">-$F$3</f>
        <v>-1000</v>
      </c>
      <c r="E21" s="1">
        <f t="shared" si="5"/>
        <v>4000</v>
      </c>
      <c r="F21" s="1">
        <f t="shared" si="0"/>
        <v>2338.7171563457496</v>
      </c>
      <c r="G21" s="1">
        <f t="shared" si="1"/>
        <v>2338.7171563457496</v>
      </c>
      <c r="H21" s="2">
        <f t="shared" si="9"/>
        <v>3134.104665873836</v>
      </c>
      <c r="I21" s="2">
        <f t="shared" si="2"/>
        <v>4200</v>
      </c>
      <c r="J21" s="2">
        <f t="shared" si="3"/>
        <v>-1378.0487804878057</v>
      </c>
      <c r="M21">
        <f t="shared" si="6"/>
        <v>0.5846792890864374</v>
      </c>
      <c r="N21">
        <f t="shared" si="4"/>
        <v>1.05</v>
      </c>
    </row>
    <row r="22" spans="2:16" x14ac:dyDescent="0.25">
      <c r="B22">
        <v>12</v>
      </c>
      <c r="C22" s="1">
        <f t="shared" si="7"/>
        <v>5000</v>
      </c>
      <c r="D22" s="1">
        <f>-$F$3</f>
        <v>-1000</v>
      </c>
      <c r="E22" s="1">
        <f t="shared" si="5"/>
        <v>4000</v>
      </c>
      <c r="F22" s="1">
        <f t="shared" si="0"/>
        <v>2227.3496727102379</v>
      </c>
      <c r="G22" s="1">
        <f t="shared" si="1"/>
        <v>2227.3496727102379</v>
      </c>
      <c r="H22" s="2">
        <f t="shared" si="9"/>
        <v>2984.8615865465104</v>
      </c>
      <c r="I22" s="2">
        <f t="shared" si="2"/>
        <v>4000</v>
      </c>
      <c r="J22" s="2">
        <f t="shared" si="3"/>
        <v>-1378.0487804878057</v>
      </c>
      <c r="M22">
        <f t="shared" si="6"/>
        <v>0.5568374181775595</v>
      </c>
      <c r="N22">
        <f t="shared" si="4"/>
        <v>1</v>
      </c>
    </row>
    <row r="25" spans="2:16" x14ac:dyDescent="0.25">
      <c r="B25" t="s">
        <v>17</v>
      </c>
      <c r="C25" s="1">
        <f>SUM(C10:C22)</f>
        <v>60000</v>
      </c>
      <c r="D25" s="1">
        <f>SUM(D10:D22)</f>
        <v>-72000</v>
      </c>
      <c r="E25" s="1">
        <f>SUM(E10:E22)</f>
        <v>-12000</v>
      </c>
      <c r="F25" s="1">
        <f>SUM(F10:F22)</f>
        <v>-12213.993108764827</v>
      </c>
      <c r="H25" s="1">
        <f>SUM(H10:H22)</f>
        <v>-16367.918919679527</v>
      </c>
    </row>
    <row r="27" spans="2:16" x14ac:dyDescent="0.25">
      <c r="F27" s="2"/>
    </row>
    <row r="30" spans="2:16" x14ac:dyDescent="0.25">
      <c r="B30" t="s">
        <v>18</v>
      </c>
    </row>
    <row r="31" spans="2:16" x14ac:dyDescent="0.25">
      <c r="B31" t="s">
        <v>10</v>
      </c>
      <c r="C31" t="s">
        <v>11</v>
      </c>
      <c r="D31" t="s">
        <v>12</v>
      </c>
      <c r="E31" t="s">
        <v>13</v>
      </c>
      <c r="F31" t="s">
        <v>14</v>
      </c>
      <c r="G31" t="s">
        <v>43</v>
      </c>
      <c r="H31" t="s">
        <v>15</v>
      </c>
      <c r="I31" t="s">
        <v>45</v>
      </c>
      <c r="J31" t="s">
        <v>16</v>
      </c>
      <c r="K31" t="s">
        <v>47</v>
      </c>
      <c r="M31" t="s">
        <v>44</v>
      </c>
      <c r="N31" s="9" t="s">
        <v>46</v>
      </c>
      <c r="O31" t="s">
        <v>48</v>
      </c>
      <c r="P31">
        <f>1/SUM(M33:M44)</f>
        <v>0.11282541002081539</v>
      </c>
    </row>
    <row r="32" spans="2:16" x14ac:dyDescent="0.25">
      <c r="B32">
        <v>0</v>
      </c>
      <c r="C32" s="1">
        <v>0</v>
      </c>
      <c r="D32" s="1">
        <f>-C4</f>
        <v>-20000</v>
      </c>
      <c r="E32" s="1">
        <f>D32</f>
        <v>-20000</v>
      </c>
      <c r="F32" s="1">
        <f>PV(5%,B32,,-E32)</f>
        <v>-20000</v>
      </c>
      <c r="G32" s="1">
        <f>E32*M32</f>
        <v>-20000</v>
      </c>
      <c r="H32" s="2">
        <f>FV(5%,12-B32,,-E32)</f>
        <v>-35917.126520442587</v>
      </c>
      <c r="I32" s="2">
        <f>E32*N32</f>
        <v>-35917.126520442587</v>
      </c>
      <c r="J32" s="2">
        <f>PMT(5%,12,-$F$46)</f>
        <v>439.79292943940101</v>
      </c>
      <c r="K32" s="2">
        <f>F46*P31</f>
        <v>439.79292943940095</v>
      </c>
      <c r="M32">
        <v>1</v>
      </c>
      <c r="N32">
        <f>(1+$C$7)^(12-B32)</f>
        <v>1.7958563260221292</v>
      </c>
    </row>
    <row r="33" spans="2:14" x14ac:dyDescent="0.25">
      <c r="B33">
        <v>1</v>
      </c>
      <c r="C33" s="1">
        <f>$E$4</f>
        <v>7500</v>
      </c>
      <c r="D33" s="1">
        <f>-$F$4</f>
        <v>-2000</v>
      </c>
      <c r="E33" s="1">
        <f>C33+D33</f>
        <v>5500</v>
      </c>
      <c r="F33" s="1">
        <f t="shared" ref="F33:F44" si="11">PV(5%,B33,,-E33)</f>
        <v>5238.0952380952376</v>
      </c>
      <c r="G33" s="1">
        <f t="shared" ref="G33:G44" si="12">E33*M33</f>
        <v>5238.0952380952376</v>
      </c>
      <c r="H33" s="2">
        <f t="shared" ref="H33:H44" si="13">FV(5%,12-B33,,-E33)</f>
        <v>9406.8664696397263</v>
      </c>
      <c r="I33" s="2">
        <f t="shared" ref="I33:I44" si="14">E33*N33</f>
        <v>9406.8664696397263</v>
      </c>
      <c r="J33" s="2">
        <f>PMT(5%,12,-$F$46)</f>
        <v>439.79292943940101</v>
      </c>
      <c r="M33">
        <f>(1+$C$7)^-B33</f>
        <v>0.95238095238095233</v>
      </c>
      <c r="N33">
        <f t="shared" ref="N33:N44" si="15">(1+$C$7)^(12-B33)</f>
        <v>1.7103393581163138</v>
      </c>
    </row>
    <row r="34" spans="2:14" x14ac:dyDescent="0.25">
      <c r="B34">
        <v>2</v>
      </c>
      <c r="C34" s="1">
        <f t="shared" ref="C34:C43" si="16">$E$4</f>
        <v>7500</v>
      </c>
      <c r="D34" s="1">
        <f t="shared" ref="D34:D44" si="17">-$F$4</f>
        <v>-2000</v>
      </c>
      <c r="E34" s="1">
        <f t="shared" ref="E34:E44" si="18">C34+D34</f>
        <v>5500</v>
      </c>
      <c r="F34" s="1">
        <f t="shared" si="11"/>
        <v>4988.6621315192742</v>
      </c>
      <c r="G34" s="1">
        <f t="shared" si="12"/>
        <v>4988.6621315192742</v>
      </c>
      <c r="H34" s="2">
        <f t="shared" si="13"/>
        <v>8958.9204472759284</v>
      </c>
      <c r="I34" s="2">
        <f t="shared" si="14"/>
        <v>8958.9204472759284</v>
      </c>
      <c r="J34" s="2">
        <f>PMT(5%,12,-$F$46)</f>
        <v>439.79292943940101</v>
      </c>
      <c r="M34">
        <f t="shared" ref="M34:M44" si="19">(1+$C$7)^-B34</f>
        <v>0.90702947845804982</v>
      </c>
      <c r="N34">
        <f t="shared" si="15"/>
        <v>1.6288946267774416</v>
      </c>
    </row>
    <row r="35" spans="2:14" x14ac:dyDescent="0.25">
      <c r="B35">
        <v>3</v>
      </c>
      <c r="C35" s="1">
        <f t="shared" si="16"/>
        <v>7500</v>
      </c>
      <c r="D35" s="1">
        <f t="shared" si="17"/>
        <v>-2000</v>
      </c>
      <c r="E35" s="1">
        <f t="shared" si="18"/>
        <v>5500</v>
      </c>
      <c r="F35" s="1">
        <f t="shared" si="11"/>
        <v>4751.1067919231182</v>
      </c>
      <c r="G35" s="1">
        <f t="shared" si="12"/>
        <v>4751.1067919231182</v>
      </c>
      <c r="H35" s="2">
        <f t="shared" si="13"/>
        <v>8532.3051878818369</v>
      </c>
      <c r="I35" s="2">
        <f t="shared" si="14"/>
        <v>8532.3051878818369</v>
      </c>
      <c r="J35" s="2">
        <f>PMT(5%,12,-$F$46)</f>
        <v>439.79292943940101</v>
      </c>
      <c r="M35">
        <f t="shared" si="19"/>
        <v>0.86383759853147601</v>
      </c>
      <c r="N35">
        <f t="shared" si="15"/>
        <v>1.5513282159785158</v>
      </c>
    </row>
    <row r="36" spans="2:14" x14ac:dyDescent="0.25">
      <c r="B36">
        <v>4</v>
      </c>
      <c r="C36" s="1">
        <f>$E$4+2500</f>
        <v>10000</v>
      </c>
      <c r="D36" s="1">
        <f>-$F$4+D32</f>
        <v>-22000</v>
      </c>
      <c r="E36" s="1">
        <f t="shared" si="18"/>
        <v>-12000</v>
      </c>
      <c r="F36" s="1">
        <f t="shared" si="11"/>
        <v>-9872.4296975025845</v>
      </c>
      <c r="G36" s="1">
        <f t="shared" si="12"/>
        <v>-9872.4296975025827</v>
      </c>
      <c r="H36" s="2">
        <f t="shared" si="13"/>
        <v>-17729.465325468751</v>
      </c>
      <c r="I36" s="2">
        <f t="shared" si="14"/>
        <v>-17729.465325468751</v>
      </c>
      <c r="J36" s="2">
        <f>PMT(5%,12,-$F$46)</f>
        <v>439.79292943940101</v>
      </c>
      <c r="M36">
        <f t="shared" si="19"/>
        <v>0.82270247479188197</v>
      </c>
      <c r="N36">
        <f t="shared" si="15"/>
        <v>1.4774554437890626</v>
      </c>
    </row>
    <row r="37" spans="2:14" x14ac:dyDescent="0.25">
      <c r="B37">
        <v>5</v>
      </c>
      <c r="C37" s="1">
        <f t="shared" si="16"/>
        <v>7500</v>
      </c>
      <c r="D37" s="1">
        <f t="shared" si="17"/>
        <v>-2000</v>
      </c>
      <c r="E37" s="1">
        <f t="shared" si="18"/>
        <v>5500</v>
      </c>
      <c r="F37" s="1">
        <f t="shared" si="11"/>
        <v>4309.3939155765238</v>
      </c>
      <c r="G37" s="1">
        <f t="shared" si="12"/>
        <v>4309.3939155765247</v>
      </c>
      <c r="H37" s="2">
        <f t="shared" si="13"/>
        <v>7739.0523246093762</v>
      </c>
      <c r="I37" s="2">
        <f t="shared" si="14"/>
        <v>7739.0523246093762</v>
      </c>
      <c r="J37" s="2">
        <f>PMT(5%,12,-$F$46)</f>
        <v>439.79292943940101</v>
      </c>
      <c r="M37">
        <f t="shared" si="19"/>
        <v>0.78352616646845896</v>
      </c>
      <c r="N37">
        <f t="shared" si="15"/>
        <v>1.4071004226562502</v>
      </c>
    </row>
    <row r="38" spans="2:14" x14ac:dyDescent="0.25">
      <c r="B38">
        <v>6</v>
      </c>
      <c r="C38" s="1">
        <f t="shared" si="16"/>
        <v>7500</v>
      </c>
      <c r="D38" s="1">
        <f t="shared" si="17"/>
        <v>-2000</v>
      </c>
      <c r="E38" s="1">
        <f t="shared" si="18"/>
        <v>5500</v>
      </c>
      <c r="F38" s="1">
        <f t="shared" si="11"/>
        <v>4104.1846815014524</v>
      </c>
      <c r="G38" s="1">
        <f t="shared" si="12"/>
        <v>4104.1846815014515</v>
      </c>
      <c r="H38" s="2">
        <f t="shared" si="13"/>
        <v>7370.5260234375</v>
      </c>
      <c r="I38" s="2">
        <f t="shared" si="14"/>
        <v>7370.5260234375</v>
      </c>
      <c r="J38" s="2">
        <f>PMT(5%,12,-$F$46)</f>
        <v>439.79292943940101</v>
      </c>
      <c r="M38">
        <f t="shared" si="19"/>
        <v>0.74621539663662761</v>
      </c>
      <c r="N38">
        <f t="shared" si="15"/>
        <v>1.340095640625</v>
      </c>
    </row>
    <row r="39" spans="2:14" x14ac:dyDescent="0.25">
      <c r="B39">
        <v>7</v>
      </c>
      <c r="C39" s="1">
        <f t="shared" si="16"/>
        <v>7500</v>
      </c>
      <c r="D39" s="1">
        <f t="shared" si="17"/>
        <v>-2000</v>
      </c>
      <c r="E39" s="1">
        <f t="shared" si="18"/>
        <v>5500</v>
      </c>
      <c r="F39" s="1">
        <f t="shared" si="11"/>
        <v>3908.7473157156678</v>
      </c>
      <c r="G39" s="1">
        <f t="shared" si="12"/>
        <v>3908.7473157156683</v>
      </c>
      <c r="H39" s="2">
        <f t="shared" si="13"/>
        <v>7019.5485937500007</v>
      </c>
      <c r="I39" s="2">
        <f t="shared" si="14"/>
        <v>7019.5485937500007</v>
      </c>
      <c r="J39" s="2">
        <f>PMT(5%,12,-$F$46)</f>
        <v>439.79292943940101</v>
      </c>
      <c r="M39">
        <f t="shared" si="19"/>
        <v>0.71068133013012147</v>
      </c>
      <c r="N39">
        <f t="shared" si="15"/>
        <v>1.2762815625000001</v>
      </c>
    </row>
    <row r="40" spans="2:14" x14ac:dyDescent="0.25">
      <c r="B40">
        <v>8</v>
      </c>
      <c r="C40" s="1">
        <f>$E$4+2500</f>
        <v>10000</v>
      </c>
      <c r="D40" s="1">
        <f>-$F$4+D32</f>
        <v>-22000</v>
      </c>
      <c r="E40" s="1">
        <f t="shared" si="18"/>
        <v>-12000</v>
      </c>
      <c r="F40" s="1">
        <f t="shared" si="11"/>
        <v>-8122.0723443442457</v>
      </c>
      <c r="G40" s="1">
        <f t="shared" si="12"/>
        <v>-8122.0723443442466</v>
      </c>
      <c r="H40" s="2">
        <f t="shared" si="13"/>
        <v>-14586.075000000001</v>
      </c>
      <c r="I40" s="2">
        <f t="shared" si="14"/>
        <v>-14586.075000000001</v>
      </c>
      <c r="J40" s="2">
        <f>PMT(5%,12,-$F$46)</f>
        <v>439.79292943940101</v>
      </c>
      <c r="M40">
        <f t="shared" si="19"/>
        <v>0.67683936202868722</v>
      </c>
      <c r="N40">
        <f t="shared" si="15"/>
        <v>1.21550625</v>
      </c>
    </row>
    <row r="41" spans="2:14" x14ac:dyDescent="0.25">
      <c r="B41">
        <v>9</v>
      </c>
      <c r="C41" s="1">
        <f t="shared" si="16"/>
        <v>7500</v>
      </c>
      <c r="D41" s="1">
        <f t="shared" si="17"/>
        <v>-2000</v>
      </c>
      <c r="E41" s="1">
        <f t="shared" si="18"/>
        <v>5500</v>
      </c>
      <c r="F41" s="1">
        <f t="shared" si="11"/>
        <v>3545.3490391978848</v>
      </c>
      <c r="G41" s="1">
        <f t="shared" si="12"/>
        <v>3545.3490391978848</v>
      </c>
      <c r="H41" s="2">
        <f t="shared" si="13"/>
        <v>6366.9375000000009</v>
      </c>
      <c r="I41" s="2">
        <f t="shared" si="14"/>
        <v>6366.9375000000009</v>
      </c>
      <c r="J41" s="2">
        <f>PMT(5%,12,-$F$46)</f>
        <v>439.79292943940101</v>
      </c>
      <c r="M41">
        <f t="shared" si="19"/>
        <v>0.64460891621779726</v>
      </c>
      <c r="N41">
        <f t="shared" si="15"/>
        <v>1.1576250000000001</v>
      </c>
    </row>
    <row r="42" spans="2:14" x14ac:dyDescent="0.25">
      <c r="B42">
        <v>10</v>
      </c>
      <c r="C42" s="1">
        <f t="shared" si="16"/>
        <v>7500</v>
      </c>
      <c r="D42" s="1">
        <f t="shared" si="17"/>
        <v>-2000</v>
      </c>
      <c r="E42" s="1">
        <f t="shared" si="18"/>
        <v>5500</v>
      </c>
      <c r="F42" s="1">
        <f t="shared" si="11"/>
        <v>3376.5228944741762</v>
      </c>
      <c r="G42" s="1">
        <f t="shared" si="12"/>
        <v>3376.5228944741762</v>
      </c>
      <c r="H42" s="2">
        <f t="shared" si="13"/>
        <v>6063.75</v>
      </c>
      <c r="I42" s="2">
        <f t="shared" si="14"/>
        <v>6063.75</v>
      </c>
      <c r="J42" s="2">
        <f>PMT(5%,12,-$F$46)</f>
        <v>439.79292943940101</v>
      </c>
      <c r="M42">
        <f t="shared" si="19"/>
        <v>0.61391325354075932</v>
      </c>
      <c r="N42">
        <f t="shared" si="15"/>
        <v>1.1025</v>
      </c>
    </row>
    <row r="43" spans="2:14" x14ac:dyDescent="0.25">
      <c r="B43">
        <v>11</v>
      </c>
      <c r="C43" s="1">
        <f t="shared" si="16"/>
        <v>7500</v>
      </c>
      <c r="D43" s="1">
        <f t="shared" si="17"/>
        <v>-2000</v>
      </c>
      <c r="E43" s="1">
        <f t="shared" si="18"/>
        <v>5500</v>
      </c>
      <c r="F43" s="1">
        <f t="shared" si="11"/>
        <v>3215.7360899754058</v>
      </c>
      <c r="G43" s="1">
        <f t="shared" si="12"/>
        <v>3215.7360899754058</v>
      </c>
      <c r="H43" s="2">
        <f t="shared" si="13"/>
        <v>5775</v>
      </c>
      <c r="I43" s="2">
        <f t="shared" si="14"/>
        <v>5775</v>
      </c>
      <c r="J43" s="2">
        <f>PMT(5%,12,-$F$46)</f>
        <v>439.79292943940101</v>
      </c>
      <c r="M43">
        <f t="shared" si="19"/>
        <v>0.5846792890864374</v>
      </c>
      <c r="N43">
        <f t="shared" si="15"/>
        <v>1.05</v>
      </c>
    </row>
    <row r="44" spans="2:14" x14ac:dyDescent="0.25">
      <c r="B44">
        <v>12</v>
      </c>
      <c r="C44" s="1">
        <f>$E$4+2500</f>
        <v>10000</v>
      </c>
      <c r="D44" s="1">
        <f t="shared" si="17"/>
        <v>-2000</v>
      </c>
      <c r="E44" s="1">
        <f t="shared" si="18"/>
        <v>8000</v>
      </c>
      <c r="F44" s="1">
        <f t="shared" si="11"/>
        <v>4454.6993454204758</v>
      </c>
      <c r="G44" s="1">
        <f t="shared" si="12"/>
        <v>4454.6993454204758</v>
      </c>
      <c r="H44" s="2">
        <f t="shared" si="13"/>
        <v>8000</v>
      </c>
      <c r="I44" s="2">
        <f t="shared" si="14"/>
        <v>8000</v>
      </c>
      <c r="J44" s="2">
        <f>PMT(5%,12,-$F$46)</f>
        <v>439.79292943940101</v>
      </c>
      <c r="M44">
        <f t="shared" si="19"/>
        <v>0.5568374181775595</v>
      </c>
      <c r="N44">
        <f t="shared" si="15"/>
        <v>1</v>
      </c>
    </row>
    <row r="46" spans="2:14" x14ac:dyDescent="0.25">
      <c r="B46" t="s">
        <v>17</v>
      </c>
      <c r="C46" s="1">
        <f>SUM(C32:C44)</f>
        <v>97500</v>
      </c>
      <c r="D46" s="1">
        <f>SUM(D32:D44)</f>
        <v>-84000</v>
      </c>
      <c r="E46" s="1">
        <f>SUM(E32:E44)</f>
        <v>13500</v>
      </c>
      <c r="F46" s="1">
        <f>SUM(F32:F44)</f>
        <v>3897.9954015523867</v>
      </c>
      <c r="H46" s="1">
        <f>SUM(H32:H44)</f>
        <v>7000.2397006830288</v>
      </c>
    </row>
    <row r="49" spans="2:16" x14ac:dyDescent="0.25">
      <c r="B49" t="s">
        <v>19</v>
      </c>
    </row>
    <row r="50" spans="2:16" x14ac:dyDescent="0.25">
      <c r="B50" t="s">
        <v>10</v>
      </c>
      <c r="C50" t="s">
        <v>11</v>
      </c>
      <c r="D50" t="s">
        <v>12</v>
      </c>
      <c r="E50" t="s">
        <v>13</v>
      </c>
      <c r="F50" t="s">
        <v>14</v>
      </c>
      <c r="G50" t="s">
        <v>43</v>
      </c>
      <c r="H50" t="s">
        <v>15</v>
      </c>
      <c r="I50" t="s">
        <v>45</v>
      </c>
      <c r="J50" t="s">
        <v>16</v>
      </c>
      <c r="K50" t="s">
        <v>47</v>
      </c>
      <c r="M50" t="s">
        <v>44</v>
      </c>
      <c r="N50" s="9" t="s">
        <v>46</v>
      </c>
      <c r="O50" t="s">
        <v>48</v>
      </c>
      <c r="P50">
        <f>1/SUM(M52:M63)</f>
        <v>0.11282541002081539</v>
      </c>
    </row>
    <row r="51" spans="2:16" x14ac:dyDescent="0.25">
      <c r="B51">
        <v>0</v>
      </c>
      <c r="C51" s="1">
        <v>0</v>
      </c>
      <c r="D51" s="1">
        <f>-C5</f>
        <v>-30000</v>
      </c>
      <c r="E51" s="1">
        <f>D51</f>
        <v>-30000</v>
      </c>
      <c r="F51" s="1">
        <f>PV(5%,B51,,-E51)</f>
        <v>-30000</v>
      </c>
      <c r="G51" s="1">
        <f>E51*M51</f>
        <v>-30000</v>
      </c>
      <c r="H51" s="2">
        <f>FV(5%,12-B51,,-E51)</f>
        <v>-53875.689780663874</v>
      </c>
      <c r="I51" s="2">
        <f>E51*N51</f>
        <v>-53875.689780663874</v>
      </c>
      <c r="J51" s="2">
        <f>PMT(5%,12,-$F$66)</f>
        <v>1824.5632972452913</v>
      </c>
      <c r="K51" s="2">
        <f>F66*P50</f>
        <v>1824.5632972452911</v>
      </c>
      <c r="M51">
        <v>1</v>
      </c>
      <c r="N51">
        <f>(1+$C$7)^(12-B51)</f>
        <v>1.7958563260221292</v>
      </c>
    </row>
    <row r="52" spans="2:16" x14ac:dyDescent="0.25">
      <c r="B52">
        <v>1</v>
      </c>
      <c r="C52" s="1">
        <f>$E$5</f>
        <v>10000</v>
      </c>
      <c r="D52" s="1">
        <f>-$F$5</f>
        <v>-3000</v>
      </c>
      <c r="E52" s="1">
        <f>C52+D52</f>
        <v>7000</v>
      </c>
      <c r="F52" s="1">
        <f t="shared" ref="F52:F63" si="20">PV(5%,B52,,-E52)</f>
        <v>6666.6666666666661</v>
      </c>
      <c r="G52" s="1">
        <f t="shared" ref="G52:G63" si="21">E52*M52</f>
        <v>6666.6666666666661</v>
      </c>
      <c r="H52" s="2">
        <f t="shared" ref="H52:H63" si="22">FV(5%,12-B52,,-E52)</f>
        <v>11972.375506814196</v>
      </c>
      <c r="I52" s="2">
        <f t="shared" ref="I52:I63" si="23">E52*N52</f>
        <v>11972.375506814196</v>
      </c>
      <c r="J52" s="2">
        <f>PMT(5%,12,-$F$66)</f>
        <v>1824.5632972452913</v>
      </c>
      <c r="K52" s="2"/>
      <c r="M52">
        <f>(1+$C$7)^-B52</f>
        <v>0.95238095238095233</v>
      </c>
      <c r="N52">
        <f t="shared" ref="N52:N63" si="24">(1+$C$7)^(12-B52)</f>
        <v>1.7103393581163138</v>
      </c>
    </row>
    <row r="53" spans="2:16" x14ac:dyDescent="0.25">
      <c r="B53">
        <v>2</v>
      </c>
      <c r="C53" s="1">
        <f t="shared" ref="C53:C56" si="25">$E$5</f>
        <v>10000</v>
      </c>
      <c r="D53" s="1">
        <f t="shared" ref="D53:D63" si="26">-$F$5</f>
        <v>-3000</v>
      </c>
      <c r="E53" s="1">
        <f t="shared" ref="E53:E63" si="27">C53+D53</f>
        <v>7000</v>
      </c>
      <c r="F53" s="1">
        <f t="shared" si="20"/>
        <v>6349.2063492063489</v>
      </c>
      <c r="G53" s="1">
        <f t="shared" si="21"/>
        <v>6349.2063492063489</v>
      </c>
      <c r="H53" s="2">
        <f t="shared" si="22"/>
        <v>11402.262387442091</v>
      </c>
      <c r="I53" s="2">
        <f t="shared" si="23"/>
        <v>11402.262387442091</v>
      </c>
      <c r="J53" s="2">
        <f>PMT(5%,12,-$F$66)</f>
        <v>1824.5632972452913</v>
      </c>
      <c r="M53">
        <f t="shared" ref="M53:M63" si="28">(1+$C$7)^-B53</f>
        <v>0.90702947845804982</v>
      </c>
      <c r="N53">
        <f t="shared" si="24"/>
        <v>1.6288946267774416</v>
      </c>
    </row>
    <row r="54" spans="2:16" x14ac:dyDescent="0.25">
      <c r="B54">
        <v>3</v>
      </c>
      <c r="C54" s="1">
        <f t="shared" si="25"/>
        <v>10000</v>
      </c>
      <c r="D54" s="1">
        <f t="shared" si="26"/>
        <v>-3000</v>
      </c>
      <c r="E54" s="1">
        <f t="shared" si="27"/>
        <v>7000</v>
      </c>
      <c r="F54" s="1">
        <f>PV(5%,B54,,-E54)</f>
        <v>6046.8631897203322</v>
      </c>
      <c r="G54" s="1">
        <f t="shared" si="21"/>
        <v>6046.8631897203322</v>
      </c>
      <c r="H54" s="2">
        <f t="shared" si="22"/>
        <v>10859.297511849611</v>
      </c>
      <c r="I54" s="2">
        <f t="shared" si="23"/>
        <v>10859.297511849611</v>
      </c>
      <c r="J54" s="2">
        <f>PMT(5%,12,-$F$66)</f>
        <v>1824.5632972452913</v>
      </c>
      <c r="M54">
        <f t="shared" si="28"/>
        <v>0.86383759853147601</v>
      </c>
      <c r="N54">
        <f t="shared" si="24"/>
        <v>1.5513282159785158</v>
      </c>
    </row>
    <row r="55" spans="2:16" x14ac:dyDescent="0.25">
      <c r="B55">
        <v>4</v>
      </c>
      <c r="C55" s="1">
        <f t="shared" si="25"/>
        <v>10000</v>
      </c>
      <c r="D55" s="1">
        <f t="shared" si="26"/>
        <v>-3000</v>
      </c>
      <c r="E55" s="1">
        <f t="shared" si="27"/>
        <v>7000</v>
      </c>
      <c r="F55" s="1">
        <f>PV(5%,B55,,-E55)</f>
        <v>5758.9173235431736</v>
      </c>
      <c r="G55" s="1">
        <f t="shared" si="21"/>
        <v>5758.9173235431736</v>
      </c>
      <c r="H55" s="2">
        <f t="shared" si="22"/>
        <v>10342.188106523437</v>
      </c>
      <c r="I55" s="2">
        <f t="shared" si="23"/>
        <v>10342.188106523437</v>
      </c>
      <c r="J55" s="2">
        <f>PMT(5%,12,-$F$66)</f>
        <v>1824.5632972452913</v>
      </c>
      <c r="M55">
        <f t="shared" si="28"/>
        <v>0.82270247479188197</v>
      </c>
      <c r="N55">
        <f t="shared" si="24"/>
        <v>1.4774554437890626</v>
      </c>
    </row>
    <row r="56" spans="2:16" x14ac:dyDescent="0.25">
      <c r="B56">
        <v>5</v>
      </c>
      <c r="C56" s="1">
        <f t="shared" si="25"/>
        <v>10000</v>
      </c>
      <c r="D56" s="1">
        <f t="shared" si="26"/>
        <v>-3000</v>
      </c>
      <c r="E56" s="1">
        <f t="shared" si="27"/>
        <v>7000</v>
      </c>
      <c r="F56" s="1">
        <f t="shared" si="20"/>
        <v>5484.6831652792125</v>
      </c>
      <c r="G56" s="1">
        <f t="shared" si="21"/>
        <v>5484.6831652792125</v>
      </c>
      <c r="H56" s="2">
        <f t="shared" si="22"/>
        <v>9849.7029585937526</v>
      </c>
      <c r="I56" s="2">
        <f t="shared" si="23"/>
        <v>9849.7029585937526</v>
      </c>
      <c r="J56" s="2">
        <f>PMT(5%,12,-$F$66)</f>
        <v>1824.5632972452913</v>
      </c>
      <c r="M56">
        <f t="shared" si="28"/>
        <v>0.78352616646845896</v>
      </c>
      <c r="N56">
        <f t="shared" si="24"/>
        <v>1.4071004226562502</v>
      </c>
    </row>
    <row r="57" spans="2:16" x14ac:dyDescent="0.25">
      <c r="B57">
        <v>6</v>
      </c>
      <c r="C57" s="1">
        <f>$E$5+5000</f>
        <v>15000</v>
      </c>
      <c r="D57" s="1">
        <f>-$F$5+D51</f>
        <v>-33000</v>
      </c>
      <c r="E57" s="1">
        <f t="shared" si="27"/>
        <v>-18000</v>
      </c>
      <c r="F57" s="1">
        <f t="shared" si="20"/>
        <v>-13431.877139459299</v>
      </c>
      <c r="G57" s="1">
        <f t="shared" si="21"/>
        <v>-13431.877139459297</v>
      </c>
      <c r="H57" s="2">
        <f t="shared" si="22"/>
        <v>-24121.721531250001</v>
      </c>
      <c r="I57" s="2">
        <f t="shared" si="23"/>
        <v>-24121.721531250001</v>
      </c>
      <c r="J57" s="2">
        <f>PMT(5%,12,-$F$66)</f>
        <v>1824.5632972452913</v>
      </c>
      <c r="M57">
        <f t="shared" si="28"/>
        <v>0.74621539663662761</v>
      </c>
      <c r="N57">
        <f t="shared" si="24"/>
        <v>1.340095640625</v>
      </c>
    </row>
    <row r="58" spans="2:16" x14ac:dyDescent="0.25">
      <c r="B58">
        <v>7</v>
      </c>
      <c r="C58" s="1">
        <f>$E$5</f>
        <v>10000</v>
      </c>
      <c r="D58" s="1">
        <f t="shared" si="26"/>
        <v>-3000</v>
      </c>
      <c r="E58" s="1">
        <f t="shared" si="27"/>
        <v>7000</v>
      </c>
      <c r="F58" s="1">
        <f t="shared" si="20"/>
        <v>4974.7693109108504</v>
      </c>
      <c r="G58" s="1">
        <f t="shared" si="21"/>
        <v>4974.7693109108504</v>
      </c>
      <c r="H58" s="2">
        <f t="shared" si="22"/>
        <v>8933.9709375000002</v>
      </c>
      <c r="I58" s="2">
        <f t="shared" si="23"/>
        <v>8933.9709375000002</v>
      </c>
      <c r="J58" s="2">
        <f>PMT(5%,12,-$F$66)</f>
        <v>1824.5632972452913</v>
      </c>
      <c r="M58">
        <f t="shared" si="28"/>
        <v>0.71068133013012147</v>
      </c>
      <c r="N58">
        <f t="shared" si="24"/>
        <v>1.2762815625000001</v>
      </c>
    </row>
    <row r="59" spans="2:16" x14ac:dyDescent="0.25">
      <c r="B59">
        <v>8</v>
      </c>
      <c r="C59" s="1">
        <f t="shared" ref="C59:C62" si="29">$E$5</f>
        <v>10000</v>
      </c>
      <c r="D59" s="1">
        <f t="shared" si="26"/>
        <v>-3000</v>
      </c>
      <c r="E59" s="1">
        <f t="shared" si="27"/>
        <v>7000</v>
      </c>
      <c r="F59" s="1">
        <f t="shared" si="20"/>
        <v>4737.8755342008099</v>
      </c>
      <c r="G59" s="1">
        <f t="shared" si="21"/>
        <v>4737.8755342008108</v>
      </c>
      <c r="H59" s="2">
        <f t="shared" si="22"/>
        <v>8508.5437500000007</v>
      </c>
      <c r="I59" s="2">
        <f t="shared" si="23"/>
        <v>8508.5437500000007</v>
      </c>
      <c r="J59" s="2">
        <f>PMT(5%,12,-$F$66)</f>
        <v>1824.5632972452913</v>
      </c>
      <c r="M59">
        <f t="shared" si="28"/>
        <v>0.67683936202868722</v>
      </c>
      <c r="N59">
        <f t="shared" si="24"/>
        <v>1.21550625</v>
      </c>
    </row>
    <row r="60" spans="2:16" x14ac:dyDescent="0.25">
      <c r="B60">
        <v>9</v>
      </c>
      <c r="C60" s="1">
        <f t="shared" si="29"/>
        <v>10000</v>
      </c>
      <c r="D60" s="1">
        <f t="shared" si="26"/>
        <v>-3000</v>
      </c>
      <c r="E60" s="1">
        <f t="shared" si="27"/>
        <v>7000</v>
      </c>
      <c r="F60" s="1">
        <f t="shared" si="20"/>
        <v>4512.2624135245806</v>
      </c>
      <c r="G60" s="1">
        <f t="shared" si="21"/>
        <v>4512.2624135245806</v>
      </c>
      <c r="H60" s="2">
        <f t="shared" si="22"/>
        <v>8103.3750000000009</v>
      </c>
      <c r="I60" s="2">
        <f t="shared" si="23"/>
        <v>8103.3750000000009</v>
      </c>
      <c r="J60" s="2">
        <f>PMT(5%,12,-$F$66)</f>
        <v>1824.5632972452913</v>
      </c>
      <c r="M60">
        <f t="shared" si="28"/>
        <v>0.64460891621779726</v>
      </c>
      <c r="N60">
        <f t="shared" si="24"/>
        <v>1.1576250000000001</v>
      </c>
    </row>
    <row r="61" spans="2:16" x14ac:dyDescent="0.25">
      <c r="B61">
        <v>10</v>
      </c>
      <c r="C61" s="1">
        <f t="shared" si="29"/>
        <v>10000</v>
      </c>
      <c r="D61" s="1">
        <f t="shared" si="26"/>
        <v>-3000</v>
      </c>
      <c r="E61" s="1">
        <f t="shared" si="27"/>
        <v>7000</v>
      </c>
      <c r="F61" s="1">
        <f t="shared" si="20"/>
        <v>4297.3927747853149</v>
      </c>
      <c r="G61" s="1">
        <f t="shared" si="21"/>
        <v>4297.3927747853149</v>
      </c>
      <c r="H61" s="2">
        <f t="shared" si="22"/>
        <v>7717.5</v>
      </c>
      <c r="I61" s="2">
        <f t="shared" si="23"/>
        <v>7717.5</v>
      </c>
      <c r="J61" s="2">
        <f>PMT(5%,12,-$F$66)</f>
        <v>1824.5632972452913</v>
      </c>
      <c r="M61">
        <f t="shared" si="28"/>
        <v>0.61391325354075932</v>
      </c>
      <c r="N61">
        <f t="shared" si="24"/>
        <v>1.1025</v>
      </c>
    </row>
    <row r="62" spans="2:16" x14ac:dyDescent="0.25">
      <c r="B62">
        <v>11</v>
      </c>
      <c r="C62" s="1">
        <f t="shared" si="29"/>
        <v>10000</v>
      </c>
      <c r="D62" s="1">
        <f t="shared" si="26"/>
        <v>-3000</v>
      </c>
      <c r="E62" s="1">
        <f t="shared" si="27"/>
        <v>7000</v>
      </c>
      <c r="F62" s="1">
        <f t="shared" si="20"/>
        <v>4092.755023605062</v>
      </c>
      <c r="G62" s="1">
        <f t="shared" si="21"/>
        <v>4092.755023605062</v>
      </c>
      <c r="H62" s="2">
        <f t="shared" si="22"/>
        <v>7350</v>
      </c>
      <c r="I62" s="2">
        <f t="shared" si="23"/>
        <v>7350</v>
      </c>
      <c r="J62" s="2">
        <f>PMT(5%,12,-$F$66)</f>
        <v>1824.5632972452913</v>
      </c>
      <c r="M62">
        <f t="shared" si="28"/>
        <v>0.5846792890864374</v>
      </c>
      <c r="N62">
        <f t="shared" si="24"/>
        <v>1.05</v>
      </c>
    </row>
    <row r="63" spans="2:16" x14ac:dyDescent="0.25">
      <c r="B63">
        <v>12</v>
      </c>
      <c r="C63" s="1">
        <f>$E$5+5000</f>
        <v>15000</v>
      </c>
      <c r="D63" s="1">
        <f t="shared" si="26"/>
        <v>-3000</v>
      </c>
      <c r="E63" s="1">
        <f t="shared" si="27"/>
        <v>12000</v>
      </c>
      <c r="F63" s="1">
        <f t="shared" si="20"/>
        <v>6682.0490181307141</v>
      </c>
      <c r="G63" s="1">
        <f t="shared" si="21"/>
        <v>6682.0490181307141</v>
      </c>
      <c r="H63" s="2">
        <f t="shared" si="22"/>
        <v>12000</v>
      </c>
      <c r="I63" s="2">
        <f t="shared" si="23"/>
        <v>12000</v>
      </c>
      <c r="J63" s="2">
        <f>PMT(5%,12,-$F$66)</f>
        <v>1824.5632972452913</v>
      </c>
      <c r="M63">
        <f t="shared" si="28"/>
        <v>0.5568374181775595</v>
      </c>
      <c r="N63">
        <f t="shared" si="24"/>
        <v>1</v>
      </c>
    </row>
    <row r="66" spans="2:11" x14ac:dyDescent="0.25">
      <c r="B66" t="s">
        <v>17</v>
      </c>
      <c r="C66" s="1">
        <f>SUM(C51:C63)</f>
        <v>130000</v>
      </c>
      <c r="D66" s="1">
        <f>SUM(D51:D63)</f>
        <v>-96000</v>
      </c>
      <c r="E66" s="1">
        <f>SUM(E51:E63)</f>
        <v>34000</v>
      </c>
      <c r="F66" s="1">
        <f>SUM(F51:F63)</f>
        <v>16171.563630113764</v>
      </c>
      <c r="H66" s="1">
        <f>SUM(H51:H63)</f>
        <v>29041.804846809217</v>
      </c>
    </row>
    <row r="71" spans="2:11" x14ac:dyDescent="0.25">
      <c r="B71" t="s">
        <v>9</v>
      </c>
      <c r="F71" t="s">
        <v>18</v>
      </c>
      <c r="J71" t="s">
        <v>19</v>
      </c>
    </row>
    <row r="72" spans="2:11" x14ac:dyDescent="0.25">
      <c r="B72" t="s">
        <v>20</v>
      </c>
      <c r="C72" t="s">
        <v>21</v>
      </c>
      <c r="F72" t="s">
        <v>20</v>
      </c>
      <c r="G72" t="s">
        <v>21</v>
      </c>
      <c r="J72" t="s">
        <v>20</v>
      </c>
      <c r="K72" t="s">
        <v>21</v>
      </c>
    </row>
    <row r="73" spans="2:11" x14ac:dyDescent="0.25">
      <c r="B73" s="3">
        <v>0</v>
      </c>
      <c r="C73" s="2">
        <f>PMT(B73,12,-NPV(B73,$E$11:$E$22)-$E$10)</f>
        <v>-1000</v>
      </c>
      <c r="F73" s="3">
        <v>0</v>
      </c>
      <c r="G73" s="2">
        <f>PMT(F73,12,-NPV(F73,$E$33:$E$44)-$E$32)</f>
        <v>1125</v>
      </c>
      <c r="J73" s="3">
        <v>0</v>
      </c>
      <c r="K73" s="2">
        <f>PMT(J73,12,-NPV(J73,$E$52:$E$63)-$E$51)</f>
        <v>2833.3333333333335</v>
      </c>
    </row>
    <row r="74" spans="2:11" x14ac:dyDescent="0.25">
      <c r="B74" s="3">
        <v>0.01</v>
      </c>
      <c r="C74" s="2">
        <f t="shared" ref="C74:C93" si="30">PMT(B74,12,-NPV(B74,$E$11:$E$22)-$E$10)</f>
        <v>-1075.1243781094524</v>
      </c>
      <c r="F74" s="3">
        <v>0.01</v>
      </c>
      <c r="G74" s="2">
        <f>PMT(F74,12,-NPV(F74,$E$33:$E$44)-$E$32)</f>
        <v>990.08085654594163</v>
      </c>
      <c r="J74" s="3">
        <v>0.01</v>
      </c>
      <c r="K74" s="2">
        <f>PMT(J74,12,-NPV(J74,$E$52:$E$63)-$E$51)</f>
        <v>2636.2908322279641</v>
      </c>
    </row>
    <row r="75" spans="2:11" x14ac:dyDescent="0.25">
      <c r="B75" s="3">
        <v>0.02</v>
      </c>
      <c r="C75" s="2">
        <f t="shared" si="30"/>
        <v>-1150.4950495049504</v>
      </c>
      <c r="F75" s="3">
        <v>0.02</v>
      </c>
      <c r="G75" s="2">
        <f>PMT(F75,12,-NPV(F75,$E$33:$E$44)-$E$32)</f>
        <v>854.08432825246814</v>
      </c>
      <c r="J75" s="3">
        <v>0.02</v>
      </c>
      <c r="K75" s="2">
        <f>PMT(J75,12,-NPV(J75,$E$52:$E$63)-$E$51)</f>
        <v>2436.8546916199375</v>
      </c>
    </row>
    <row r="76" spans="2:11" x14ac:dyDescent="0.25">
      <c r="B76" s="3">
        <v>0.03</v>
      </c>
      <c r="C76" s="2">
        <f t="shared" si="30"/>
        <v>-1226.1083743842362</v>
      </c>
      <c r="F76" s="3">
        <v>0.03</v>
      </c>
      <c r="G76" s="2">
        <f>PMT(F76,12,-NPV(F76,$E$33:$E$44)-$E$32)</f>
        <v>717.02670912105634</v>
      </c>
      <c r="J76" s="3">
        <v>0.03</v>
      </c>
      <c r="K76" s="2">
        <f>PMT(J76,12,-NPV(J76,$E$52:$E$63)-$E$51)</f>
        <v>2235.0624887455688</v>
      </c>
    </row>
    <row r="77" spans="2:11" x14ac:dyDescent="0.25">
      <c r="B77" s="3">
        <v>0.04</v>
      </c>
      <c r="C77" s="2">
        <f t="shared" si="30"/>
        <v>-1301.9607843137253</v>
      </c>
      <c r="F77" s="3">
        <v>0.04</v>
      </c>
      <c r="G77" s="2">
        <f>PMT(F77,12,-NPV(F77,$E$33:$E$44)-$E$32)</f>
        <v>578.92420611595878</v>
      </c>
      <c r="J77" s="3">
        <v>0.04</v>
      </c>
      <c r="K77" s="2">
        <f>PMT(J77,12,-NPV(J77,$E$52:$E$63)-$E$51)</f>
        <v>2030.9524373011488</v>
      </c>
    </row>
    <row r="78" spans="2:11" x14ac:dyDescent="0.25">
      <c r="B78" s="3">
        <v>0.05</v>
      </c>
      <c r="C78" s="2">
        <f t="shared" si="30"/>
        <v>-1378.0487804878048</v>
      </c>
      <c r="F78" s="3">
        <v>0.05</v>
      </c>
      <c r="G78" s="2">
        <f>PMT(F78,12,-NPV(F78,$E$33:$E$44)-$E$32)</f>
        <v>439.79292943940112</v>
      </c>
      <c r="J78" s="3">
        <v>0.05</v>
      </c>
      <c r="K78" s="2">
        <f>PMT(J78,12,-NPV(J78,$E$52:$E$63)-$E$51)</f>
        <v>1824.5632972452913</v>
      </c>
    </row>
    <row r="79" spans="2:11" x14ac:dyDescent="0.25">
      <c r="B79" s="3">
        <v>0.06</v>
      </c>
      <c r="C79" s="2">
        <f t="shared" si="30"/>
        <v>-1454.3689320388351</v>
      </c>
      <c r="F79" s="3">
        <v>0.06</v>
      </c>
      <c r="G79" s="2">
        <f>PMT(F79,12,-NPV(F79,$E$33:$E$44)-$E$32)</f>
        <v>299.6488834677138</v>
      </c>
      <c r="J79" s="3">
        <v>0.06</v>
      </c>
      <c r="K79" s="2">
        <f>PMT(J79,12,-NPV(J79,$E$52:$E$63)-$E$51)</f>
        <v>1615.9342881276127</v>
      </c>
    </row>
    <row r="80" spans="2:11" x14ac:dyDescent="0.25">
      <c r="B80" s="3">
        <v>7.0000000000000007E-2</v>
      </c>
      <c r="C80" s="2">
        <f t="shared" si="30"/>
        <v>-1530.9178743961352</v>
      </c>
      <c r="F80" s="3">
        <v>7.0000000000000007E-2</v>
      </c>
      <c r="G80" s="2">
        <f>PMT(F80,12,-NPV(F80,$E$33:$E$44)-$E$32)</f>
        <v>158.50795832288719</v>
      </c>
      <c r="J80" s="3">
        <v>7.0000000000000007E-2</v>
      </c>
      <c r="K80" s="2">
        <f>PMT(J80,12,-NPV(J80,$E$52:$E$63)-$E$51)</f>
        <v>1405.1050060417947</v>
      </c>
    </row>
    <row r="81" spans="2:11" x14ac:dyDescent="0.25">
      <c r="B81" s="3">
        <v>0.08</v>
      </c>
      <c r="C81" s="2">
        <f t="shared" si="30"/>
        <v>-1607.6923076923076</v>
      </c>
      <c r="F81" s="3">
        <v>0.08</v>
      </c>
      <c r="G81" s="2">
        <f>PMT(F81,12,-NPV(F81,$E$33:$E$44)-$E$32)</f>
        <v>16.385922054311251</v>
      </c>
      <c r="J81" s="3">
        <v>0.08</v>
      </c>
      <c r="K81" s="2">
        <f>PMT(J81,12,-NPV(J81,$E$52:$E$63)-$E$51)</f>
        <v>1192.1153442747511</v>
      </c>
    </row>
    <row r="82" spans="2:11" x14ac:dyDescent="0.25">
      <c r="B82" s="3">
        <v>0.09</v>
      </c>
      <c r="C82" s="2">
        <f t="shared" si="30"/>
        <v>-1684.6889952153106</v>
      </c>
      <c r="F82" s="3">
        <v>0.09</v>
      </c>
      <c r="G82" s="2">
        <f>PMT(F82,12,-NPV(F82,$E$33:$E$44)-$E$32)</f>
        <v>-126.70158659421216</v>
      </c>
      <c r="J82" s="3">
        <v>0.09</v>
      </c>
      <c r="K82" s="2">
        <f>PMT(J82,12,-NPV(J82,$E$52:$E$63)-$E$51)</f>
        <v>977.00541769907136</v>
      </c>
    </row>
    <row r="83" spans="2:11" x14ac:dyDescent="0.25">
      <c r="B83" s="3">
        <v>0.1</v>
      </c>
      <c r="C83" s="2">
        <f t="shared" si="30"/>
        <v>-1761.9047619047624</v>
      </c>
      <c r="F83" s="3">
        <v>0.1</v>
      </c>
      <c r="G83" s="2">
        <f>PMT(F83,12,-NPV(F83,$E$33:$E$44)-$E$32)</f>
        <v>-270.73906485671364</v>
      </c>
      <c r="J83" s="3">
        <v>0.1</v>
      </c>
      <c r="K83" s="2">
        <f>PMT(J83,12,-NPV(J83,$E$52:$E$63)-$E$51)</f>
        <v>759.81549093331409</v>
      </c>
    </row>
    <row r="84" spans="2:11" x14ac:dyDescent="0.25">
      <c r="B84" s="3">
        <v>0.11</v>
      </c>
      <c r="C84" s="2">
        <f t="shared" si="30"/>
        <v>-1839.336492890995</v>
      </c>
      <c r="F84" s="3">
        <v>0.11</v>
      </c>
      <c r="G84" s="2">
        <f>PMT(F84,12,-NPV(F84,$E$33:$E$44)-$E$32)</f>
        <v>-415.71115208066095</v>
      </c>
      <c r="J84" s="3">
        <v>0.11</v>
      </c>
      <c r="K84" s="2">
        <f>PMT(J84,12,-NPV(J84,$E$52:$E$63)-$E$51)</f>
        <v>540.5859102740086</v>
      </c>
    </row>
    <row r="85" spans="2:11" x14ac:dyDescent="0.25">
      <c r="B85" s="3">
        <v>0.12</v>
      </c>
      <c r="C85" s="2">
        <f t="shared" si="30"/>
        <v>-1916.9811320754714</v>
      </c>
      <c r="F85" s="3">
        <v>0.12</v>
      </c>
      <c r="G85" s="2">
        <f>PMT(F85,12,-NPV(F85,$E$33:$E$44)-$E$32)</f>
        <v>-561.60263534957323</v>
      </c>
      <c r="J85" s="3">
        <v>0.12</v>
      </c>
      <c r="K85" s="2">
        <f>PMT(J85,12,-NPV(J85,$E$52:$E$63)-$E$51)</f>
        <v>319.35703938426565</v>
      </c>
    </row>
    <row r="86" spans="2:11" x14ac:dyDescent="0.25">
      <c r="B86" s="3">
        <v>0.13</v>
      </c>
      <c r="C86" s="2">
        <f t="shared" si="30"/>
        <v>-1994.8356807511736</v>
      </c>
      <c r="F86" s="3">
        <v>0.13</v>
      </c>
      <c r="G86" s="2">
        <f>PMT(F86,12,-NPV(F86,$E$33:$E$44)-$E$32)</f>
        <v>-708.39845461572747</v>
      </c>
      <c r="J86" s="3">
        <v>0.13</v>
      </c>
      <c r="K86" s="2">
        <f>PMT(J86,12,-NPV(J86,$E$52:$E$63)-$E$51)</f>
        <v>96.16919870687164</v>
      </c>
    </row>
    <row r="87" spans="2:11" x14ac:dyDescent="0.25">
      <c r="B87" s="3">
        <v>0.14000000000000001</v>
      </c>
      <c r="C87" s="2">
        <f t="shared" si="30"/>
        <v>-2072.8971962616824</v>
      </c>
      <c r="F87" s="3">
        <v>0.14000000000000001</v>
      </c>
      <c r="G87" s="2">
        <f>PMT(F87,12,-NPV(F87,$E$33:$E$44)-$E$32)</f>
        <v>-856.08370736560619</v>
      </c>
      <c r="J87" s="3">
        <v>0.14000000000000001</v>
      </c>
      <c r="K87" s="2">
        <f>PMT(J87,12,-NPV(J87,$E$52:$E$63)-$E$51)</f>
        <v>-128.93739144559254</v>
      </c>
    </row>
    <row r="88" spans="2:11" x14ac:dyDescent="0.25">
      <c r="B88" s="3">
        <v>0.15</v>
      </c>
      <c r="C88" s="2">
        <f t="shared" si="30"/>
        <v>-2151.1627906976746</v>
      </c>
      <c r="F88" s="3">
        <v>0.15</v>
      </c>
      <c r="G88" s="2">
        <f>PMT(F88,12,-NPV(F88,$E$33:$E$44)-$E$32)</f>
        <v>-1004.6436528400122</v>
      </c>
      <c r="J88" s="3">
        <v>0.15</v>
      </c>
      <c r="K88" s="2">
        <f>PMT(J88,12,-NPV(J88,$E$52:$E$63)-$E$51)</f>
        <v>-355.92266418458229</v>
      </c>
    </row>
    <row r="89" spans="2:11" x14ac:dyDescent="0.25">
      <c r="B89" s="3">
        <v>0.16</v>
      </c>
      <c r="C89" s="2">
        <f t="shared" si="30"/>
        <v>-2229.6296296296296</v>
      </c>
      <c r="F89" s="3">
        <v>0.16</v>
      </c>
      <c r="G89" s="2">
        <f>PMT(F89,12,-NPV(F89,$E$33:$E$44)-$E$32)</f>
        <v>-1154.0637158304273</v>
      </c>
      <c r="J89" s="3">
        <v>0.16</v>
      </c>
      <c r="K89" s="2">
        <f>PMT(J89,12,-NPV(J89,$E$52:$E$63)-$E$51)</f>
        <v>-584.74675579658401</v>
      </c>
    </row>
    <row r="90" spans="2:11" x14ac:dyDescent="0.25">
      <c r="B90" s="3">
        <v>0.17</v>
      </c>
      <c r="C90" s="2">
        <f t="shared" si="30"/>
        <v>-2308.2949308755765</v>
      </c>
      <c r="F90" s="3">
        <v>0.17</v>
      </c>
      <c r="G90" s="2">
        <f>PMT(F90,12,-NPV(F90,$E$33:$E$44)-$E$32)</f>
        <v>-1304.3294900722938</v>
      </c>
      <c r="J90" s="3">
        <v>0.17</v>
      </c>
      <c r="K90" s="2">
        <f>PMT(J90,12,-NPV(J90,$E$52:$E$63)-$E$51)</f>
        <v>-815.37005203448268</v>
      </c>
    </row>
    <row r="91" spans="2:11" x14ac:dyDescent="0.25">
      <c r="B91" s="3">
        <v>0.18</v>
      </c>
      <c r="C91" s="2">
        <f t="shared" si="30"/>
        <v>-2387.1559633027523</v>
      </c>
      <c r="F91" s="3">
        <v>0.18</v>
      </c>
      <c r="G91" s="2">
        <f>PMT(F91,12,-NPV(F91,$E$33:$E$44)-$E$32)</f>
        <v>-1455.4267412555653</v>
      </c>
      <c r="J91" s="3">
        <v>0.18</v>
      </c>
      <c r="K91" s="2">
        <f>PMT(J91,12,-NPV(J91,$E$52:$E$63)-$E$51)</f>
        <v>-1047.7532310419128</v>
      </c>
    </row>
    <row r="92" spans="2:11" x14ac:dyDescent="0.25">
      <c r="B92" s="3">
        <v>0.19</v>
      </c>
      <c r="C92" s="2">
        <f t="shared" si="30"/>
        <v>-2466.2100456621006</v>
      </c>
      <c r="F92" s="3">
        <v>0.19</v>
      </c>
      <c r="G92" s="2">
        <f>PMT(F92,12,-NPV(F92,$E$33:$E$44)-$E$32)</f>
        <v>-1607.3414096720639</v>
      </c>
      <c r="J92" s="3">
        <v>0.19</v>
      </c>
      <c r="K92" s="2">
        <f>PMT(J92,12,-NPV(J92,$E$52:$E$63)-$E$51)</f>
        <v>-1281.8573030104485</v>
      </c>
    </row>
    <row r="93" spans="2:11" x14ac:dyDescent="0.25">
      <c r="B93" s="3">
        <v>0.2</v>
      </c>
      <c r="C93" s="2">
        <f t="shared" si="30"/>
        <v>-2545.454545454546</v>
      </c>
      <c r="F93" s="3">
        <v>0.2</v>
      </c>
      <c r="G93" s="2">
        <f>PMT(F93,12,-NPV(F93,$E$33:$E$44)-$E$32)</f>
        <v>-1760.059612518628</v>
      </c>
      <c r="J93" s="3">
        <v>0.2</v>
      </c>
      <c r="K93" s="2">
        <f>PMT(J93,12,-NPV(J93,$E$52:$E$63)-$E$51)</f>
        <v>-1517.6436466759039</v>
      </c>
    </row>
    <row r="112" spans="2:10" x14ac:dyDescent="0.25">
      <c r="B112" s="11" t="s">
        <v>64</v>
      </c>
      <c r="C112" s="11"/>
      <c r="D112" s="11"/>
      <c r="E112" s="11"/>
      <c r="F112" s="11"/>
      <c r="G112" s="11"/>
      <c r="H112" s="11"/>
      <c r="I112" s="11"/>
      <c r="J112" s="11"/>
    </row>
    <row r="113" spans="2:10" x14ac:dyDescent="0.25">
      <c r="B113" s="11"/>
      <c r="C113" s="11"/>
      <c r="D113" s="11"/>
      <c r="E113" s="11"/>
      <c r="F113" s="11"/>
      <c r="G113" s="11"/>
      <c r="H113" s="11"/>
      <c r="I113" s="11"/>
      <c r="J113" s="11"/>
    </row>
    <row r="114" spans="2:10" x14ac:dyDescent="0.25">
      <c r="B114" s="11"/>
      <c r="C114" s="11"/>
      <c r="D114" s="11"/>
      <c r="E114" s="11"/>
      <c r="F114" s="11"/>
      <c r="G114" s="11"/>
      <c r="H114" s="11"/>
      <c r="I114" s="11"/>
      <c r="J114" s="11"/>
    </row>
    <row r="115" spans="2:10" x14ac:dyDescent="0.25">
      <c r="B115" s="11"/>
      <c r="C115" s="11"/>
      <c r="D115" s="11"/>
      <c r="E115" s="11"/>
      <c r="F115" s="11"/>
      <c r="G115" s="11"/>
      <c r="H115" s="11"/>
      <c r="I115" s="11"/>
      <c r="J115" s="11"/>
    </row>
    <row r="116" spans="2:10" x14ac:dyDescent="0.25">
      <c r="B116" s="11"/>
      <c r="C116" s="11"/>
      <c r="D116" s="11"/>
      <c r="E116" s="11"/>
      <c r="F116" s="11"/>
      <c r="G116" s="11"/>
      <c r="H116" s="11"/>
      <c r="I116" s="11"/>
      <c r="J116" s="11"/>
    </row>
    <row r="117" spans="2:10" x14ac:dyDescent="0.25">
      <c r="B117" s="11"/>
      <c r="C117" s="11"/>
      <c r="D117" s="11"/>
      <c r="E117" s="11"/>
      <c r="F117" s="11"/>
      <c r="G117" s="11"/>
      <c r="H117" s="11"/>
      <c r="I117" s="11"/>
      <c r="J117" s="11"/>
    </row>
    <row r="118" spans="2:10" x14ac:dyDescent="0.25">
      <c r="B118" s="11"/>
      <c r="C118" s="11"/>
      <c r="D118" s="11"/>
      <c r="E118" s="11"/>
      <c r="F118" s="11"/>
      <c r="G118" s="11"/>
      <c r="H118" s="11"/>
      <c r="I118" s="11"/>
      <c r="J118" s="11"/>
    </row>
    <row r="119" spans="2:10" x14ac:dyDescent="0.25">
      <c r="B119" s="11"/>
      <c r="C119" s="11"/>
      <c r="D119" s="11"/>
      <c r="E119" s="11"/>
      <c r="F119" s="11"/>
      <c r="G119" s="11"/>
      <c r="H119" s="11"/>
      <c r="I119" s="11"/>
      <c r="J119" s="11"/>
    </row>
    <row r="120" spans="2:10" x14ac:dyDescent="0.25">
      <c r="B120" s="11"/>
      <c r="C120" s="11"/>
      <c r="D120" s="11"/>
      <c r="E120" s="11"/>
      <c r="F120" s="11"/>
      <c r="G120" s="11"/>
      <c r="H120" s="11"/>
      <c r="I120" s="11"/>
      <c r="J120" s="11"/>
    </row>
    <row r="121" spans="2:10" x14ac:dyDescent="0.25">
      <c r="B121" s="11"/>
      <c r="C121" s="11"/>
      <c r="D121" s="11"/>
      <c r="E121" s="11"/>
      <c r="F121" s="11"/>
      <c r="G121" s="11"/>
      <c r="H121" s="11"/>
      <c r="I121" s="11"/>
      <c r="J121" s="11"/>
    </row>
    <row r="122" spans="2:10" x14ac:dyDescent="0.25">
      <c r="B122" s="11"/>
      <c r="C122" s="11"/>
      <c r="D122" s="11"/>
      <c r="E122" s="11"/>
      <c r="F122" s="11"/>
      <c r="G122" s="11"/>
      <c r="H122" s="11"/>
      <c r="I122" s="11"/>
      <c r="J122" s="11"/>
    </row>
    <row r="123" spans="2:10" x14ac:dyDescent="0.25">
      <c r="B123" s="11"/>
      <c r="C123" s="11"/>
      <c r="D123" s="11"/>
      <c r="E123" s="11"/>
      <c r="F123" s="11"/>
      <c r="G123" s="11"/>
      <c r="H123" s="11"/>
      <c r="I123" s="11"/>
      <c r="J123" s="11"/>
    </row>
  </sheetData>
  <mergeCells count="1">
    <mergeCell ref="B112:J123"/>
  </mergeCells>
  <pageMargins left="0.7" right="0.7" top="0.75" bottom="0.75" header="0.3" footer="0.3"/>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4"/>
  <sheetViews>
    <sheetView topLeftCell="A22" workbookViewId="0">
      <selection activeCell="B34" sqref="B34"/>
    </sheetView>
  </sheetViews>
  <sheetFormatPr defaultColWidth="8.85546875" defaultRowHeight="15" x14ac:dyDescent="0.25"/>
  <cols>
    <col min="2" max="2" width="9.7109375" customWidth="1"/>
    <col min="3" max="3" width="12.140625" customWidth="1"/>
    <col min="4" max="4" width="14.42578125" customWidth="1"/>
    <col min="5" max="5" width="13.28515625" customWidth="1"/>
    <col min="8" max="8" width="12.28515625" customWidth="1"/>
    <col min="9" max="9" width="14.140625" customWidth="1"/>
    <col min="10" max="10" width="12.85546875" customWidth="1"/>
    <col min="13" max="13" width="10" customWidth="1"/>
  </cols>
  <sheetData>
    <row r="1" spans="2:13" x14ac:dyDescent="0.25">
      <c r="B1" t="s">
        <v>22</v>
      </c>
      <c r="C1" s="3">
        <v>0.06</v>
      </c>
    </row>
    <row r="3" spans="2:13" x14ac:dyDescent="0.25">
      <c r="B3" t="s">
        <v>25</v>
      </c>
      <c r="G3" t="s">
        <v>26</v>
      </c>
    </row>
    <row r="4" spans="2:13" x14ac:dyDescent="0.25">
      <c r="B4" t="s">
        <v>10</v>
      </c>
      <c r="C4" t="s">
        <v>23</v>
      </c>
      <c r="D4" t="s">
        <v>24</v>
      </c>
      <c r="E4" t="s">
        <v>43</v>
      </c>
      <c r="G4" t="s">
        <v>10</v>
      </c>
      <c r="H4" t="s">
        <v>23</v>
      </c>
      <c r="I4" t="s">
        <v>24</v>
      </c>
      <c r="J4" t="s">
        <v>43</v>
      </c>
      <c r="M4" t="s">
        <v>44</v>
      </c>
    </row>
    <row r="5" spans="2:13" x14ac:dyDescent="0.25">
      <c r="B5">
        <v>0</v>
      </c>
      <c r="C5" s="1">
        <v>1000000</v>
      </c>
      <c r="D5" s="2">
        <f>PV(6%,B5,,-C5)</f>
        <v>1000000</v>
      </c>
      <c r="E5" s="1">
        <f>C5*M5</f>
        <v>1000000</v>
      </c>
      <c r="G5">
        <v>0</v>
      </c>
      <c r="H5" s="1">
        <v>14400000</v>
      </c>
      <c r="I5" s="2">
        <f>PV(6%,G5,,-H5)</f>
        <v>14400000</v>
      </c>
      <c r="J5" s="1">
        <f>H5*M5</f>
        <v>14400000</v>
      </c>
      <c r="M5">
        <v>1</v>
      </c>
    </row>
    <row r="6" spans="2:13" x14ac:dyDescent="0.25">
      <c r="B6">
        <v>1</v>
      </c>
      <c r="C6" s="1">
        <v>1300000</v>
      </c>
      <c r="D6" s="2">
        <f>PV(6%,B6,,-C6)</f>
        <v>1226415.0943396227</v>
      </c>
      <c r="E6" s="1">
        <f t="shared" ref="E6:E25" si="0">C6*M6</f>
        <v>1226415.0943396224</v>
      </c>
      <c r="G6">
        <v>1</v>
      </c>
      <c r="H6" s="1">
        <v>0</v>
      </c>
      <c r="I6" s="1">
        <v>0</v>
      </c>
      <c r="J6" s="1">
        <f t="shared" ref="J6:J25" si="1">H6*M6</f>
        <v>0</v>
      </c>
      <c r="M6">
        <f>(1+$C$1)^-B6</f>
        <v>0.94339622641509424</v>
      </c>
    </row>
    <row r="7" spans="2:13" x14ac:dyDescent="0.25">
      <c r="B7">
        <v>2</v>
      </c>
      <c r="C7" s="1">
        <v>1300000</v>
      </c>
      <c r="D7" s="2">
        <f t="shared" ref="D7:D25" si="2">PV(6%,B7,,-C7)</f>
        <v>1156995.3720185119</v>
      </c>
      <c r="E7" s="1">
        <f t="shared" si="0"/>
        <v>1156995.3720185119</v>
      </c>
      <c r="G7">
        <v>2</v>
      </c>
      <c r="H7" s="1">
        <v>0</v>
      </c>
      <c r="I7" s="1">
        <v>0</v>
      </c>
      <c r="J7" s="1">
        <f t="shared" si="1"/>
        <v>0</v>
      </c>
      <c r="M7">
        <f t="shared" ref="M7:M25" si="3">(1+$C$1)^-B7</f>
        <v>0.88999644001423983</v>
      </c>
    </row>
    <row r="8" spans="2:13" x14ac:dyDescent="0.25">
      <c r="B8">
        <v>3</v>
      </c>
      <c r="C8" s="1">
        <v>1300000</v>
      </c>
      <c r="D8" s="2">
        <f t="shared" si="2"/>
        <v>1091505.0679419921</v>
      </c>
      <c r="E8" s="1">
        <f t="shared" si="0"/>
        <v>1091505.0679419921</v>
      </c>
      <c r="G8">
        <v>3</v>
      </c>
      <c r="H8" s="1">
        <v>0</v>
      </c>
      <c r="I8" s="1">
        <v>0</v>
      </c>
      <c r="J8" s="1">
        <f t="shared" si="1"/>
        <v>0</v>
      </c>
      <c r="M8">
        <f t="shared" si="3"/>
        <v>0.8396192830323016</v>
      </c>
    </row>
    <row r="9" spans="2:13" x14ac:dyDescent="0.25">
      <c r="B9">
        <v>4</v>
      </c>
      <c r="C9" s="1">
        <v>1300000</v>
      </c>
      <c r="D9" s="2">
        <f t="shared" si="2"/>
        <v>1029721.7622094265</v>
      </c>
      <c r="E9" s="1">
        <f t="shared" si="0"/>
        <v>1029721.7622094266</v>
      </c>
      <c r="G9">
        <v>4</v>
      </c>
      <c r="H9" s="1">
        <v>0</v>
      </c>
      <c r="I9" s="1">
        <v>0</v>
      </c>
      <c r="J9" s="1">
        <f t="shared" si="1"/>
        <v>0</v>
      </c>
      <c r="M9">
        <f t="shared" si="3"/>
        <v>0.79209366323802044</v>
      </c>
    </row>
    <row r="10" spans="2:13" x14ac:dyDescent="0.25">
      <c r="B10">
        <v>5</v>
      </c>
      <c r="C10" s="1">
        <v>1300000</v>
      </c>
      <c r="D10" s="2">
        <f t="shared" si="2"/>
        <v>971435.62472587393</v>
      </c>
      <c r="E10" s="1">
        <f t="shared" si="0"/>
        <v>971435.62472587393</v>
      </c>
      <c r="G10">
        <v>5</v>
      </c>
      <c r="H10" s="1">
        <v>0</v>
      </c>
      <c r="I10" s="1">
        <v>0</v>
      </c>
      <c r="J10" s="1">
        <f t="shared" si="1"/>
        <v>0</v>
      </c>
      <c r="M10">
        <f t="shared" si="3"/>
        <v>0.74725817286605689</v>
      </c>
    </row>
    <row r="11" spans="2:13" x14ac:dyDescent="0.25">
      <c r="B11">
        <v>6</v>
      </c>
      <c r="C11" s="1">
        <v>1300000</v>
      </c>
      <c r="D11" s="2">
        <f t="shared" si="2"/>
        <v>916448.70257157914</v>
      </c>
      <c r="E11" s="1">
        <f t="shared" si="0"/>
        <v>916448.70257157914</v>
      </c>
      <c r="G11">
        <v>6</v>
      </c>
      <c r="H11" s="1">
        <v>0</v>
      </c>
      <c r="I11" s="1">
        <v>0</v>
      </c>
      <c r="J11" s="1">
        <f t="shared" si="1"/>
        <v>0</v>
      </c>
      <c r="M11">
        <f t="shared" si="3"/>
        <v>0.70496054043967626</v>
      </c>
    </row>
    <row r="12" spans="2:13" x14ac:dyDescent="0.25">
      <c r="B12">
        <v>7</v>
      </c>
      <c r="C12" s="1">
        <v>1300000</v>
      </c>
      <c r="D12" s="2">
        <f t="shared" si="2"/>
        <v>864574.2477090368</v>
      </c>
      <c r="E12" s="1">
        <f t="shared" si="0"/>
        <v>864574.2477090368</v>
      </c>
      <c r="G12">
        <v>7</v>
      </c>
      <c r="H12" s="1">
        <v>0</v>
      </c>
      <c r="I12" s="1">
        <v>0</v>
      </c>
      <c r="J12" s="1">
        <f t="shared" si="1"/>
        <v>0</v>
      </c>
      <c r="M12">
        <f t="shared" si="3"/>
        <v>0.66505711362233599</v>
      </c>
    </row>
    <row r="13" spans="2:13" x14ac:dyDescent="0.25">
      <c r="B13">
        <v>8</v>
      </c>
      <c r="C13" s="1">
        <v>1300000</v>
      </c>
      <c r="D13" s="2">
        <f t="shared" si="2"/>
        <v>815636.08274437441</v>
      </c>
      <c r="E13" s="1">
        <f t="shared" si="0"/>
        <v>815636.08274437441</v>
      </c>
      <c r="G13">
        <v>8</v>
      </c>
      <c r="H13" s="1">
        <v>0</v>
      </c>
      <c r="I13" s="1">
        <v>0</v>
      </c>
      <c r="J13" s="1">
        <f t="shared" si="1"/>
        <v>0</v>
      </c>
      <c r="M13">
        <f t="shared" si="3"/>
        <v>0.62741237134182648</v>
      </c>
    </row>
    <row r="14" spans="2:13" x14ac:dyDescent="0.25">
      <c r="B14">
        <v>9</v>
      </c>
      <c r="C14" s="1">
        <v>1300000</v>
      </c>
      <c r="D14" s="2">
        <f t="shared" si="2"/>
        <v>769468.00258903252</v>
      </c>
      <c r="E14" s="1">
        <f t="shared" si="0"/>
        <v>769468.0025890324</v>
      </c>
      <c r="G14">
        <v>9</v>
      </c>
      <c r="H14" s="1">
        <v>0</v>
      </c>
      <c r="I14" s="1">
        <v>0</v>
      </c>
      <c r="J14" s="1">
        <f t="shared" si="1"/>
        <v>0</v>
      </c>
      <c r="M14">
        <f t="shared" si="3"/>
        <v>0.59189846353002495</v>
      </c>
    </row>
    <row r="15" spans="2:13" x14ac:dyDescent="0.25">
      <c r="B15">
        <v>10</v>
      </c>
      <c r="C15" s="1">
        <v>1300000</v>
      </c>
      <c r="D15" s="2">
        <f t="shared" si="2"/>
        <v>725913.2099896532</v>
      </c>
      <c r="E15" s="1">
        <f t="shared" si="0"/>
        <v>725913.2099896532</v>
      </c>
      <c r="G15">
        <v>10</v>
      </c>
      <c r="H15" s="1">
        <v>0</v>
      </c>
      <c r="I15" s="1">
        <v>0</v>
      </c>
      <c r="J15" s="1">
        <f t="shared" si="1"/>
        <v>0</v>
      </c>
      <c r="M15">
        <f t="shared" si="3"/>
        <v>0.55839477691511785</v>
      </c>
    </row>
    <row r="16" spans="2:13" x14ac:dyDescent="0.25">
      <c r="B16">
        <v>11</v>
      </c>
      <c r="C16" s="1">
        <v>1300000</v>
      </c>
      <c r="D16" s="2">
        <f t="shared" si="2"/>
        <v>684823.78300910676</v>
      </c>
      <c r="E16" s="1">
        <f t="shared" si="0"/>
        <v>684823.78300910676</v>
      </c>
      <c r="G16">
        <v>11</v>
      </c>
      <c r="H16" s="1">
        <v>0</v>
      </c>
      <c r="I16" s="1">
        <v>0</v>
      </c>
      <c r="J16" s="1">
        <f t="shared" si="1"/>
        <v>0</v>
      </c>
      <c r="M16">
        <f t="shared" si="3"/>
        <v>0.52678752539162055</v>
      </c>
    </row>
    <row r="17" spans="2:13" x14ac:dyDescent="0.25">
      <c r="B17">
        <v>12</v>
      </c>
      <c r="C17" s="1">
        <v>1300000</v>
      </c>
      <c r="D17" s="2">
        <f t="shared" si="2"/>
        <v>646060.17265010066</v>
      </c>
      <c r="E17" s="1">
        <f t="shared" si="0"/>
        <v>646060.17265010066</v>
      </c>
      <c r="G17">
        <v>12</v>
      </c>
      <c r="H17" s="1">
        <v>0</v>
      </c>
      <c r="I17" s="1">
        <v>0</v>
      </c>
      <c r="J17" s="1">
        <f t="shared" si="1"/>
        <v>0</v>
      </c>
      <c r="M17">
        <f t="shared" si="3"/>
        <v>0.4969693635770005</v>
      </c>
    </row>
    <row r="18" spans="2:13" x14ac:dyDescent="0.25">
      <c r="B18">
        <v>13</v>
      </c>
      <c r="C18" s="1">
        <v>1300000</v>
      </c>
      <c r="D18" s="2">
        <f t="shared" si="2"/>
        <v>609490.72891518928</v>
      </c>
      <c r="E18" s="1">
        <f t="shared" si="0"/>
        <v>609490.72891518928</v>
      </c>
      <c r="G18">
        <v>13</v>
      </c>
      <c r="H18" s="1">
        <v>0</v>
      </c>
      <c r="I18" s="1">
        <v>0</v>
      </c>
      <c r="J18" s="1">
        <f t="shared" si="1"/>
        <v>0</v>
      </c>
      <c r="M18">
        <f t="shared" si="3"/>
        <v>0.46883902224245327</v>
      </c>
    </row>
    <row r="19" spans="2:13" x14ac:dyDescent="0.25">
      <c r="B19">
        <v>14</v>
      </c>
      <c r="C19" s="1">
        <v>1300000</v>
      </c>
      <c r="D19" s="2">
        <f t="shared" si="2"/>
        <v>574991.25369357481</v>
      </c>
      <c r="E19" s="1">
        <f t="shared" si="0"/>
        <v>574991.25369357481</v>
      </c>
      <c r="G19">
        <v>14</v>
      </c>
      <c r="H19" s="1">
        <v>0</v>
      </c>
      <c r="I19" s="1">
        <v>0</v>
      </c>
      <c r="J19" s="1">
        <f t="shared" si="1"/>
        <v>0</v>
      </c>
      <c r="M19">
        <f t="shared" si="3"/>
        <v>0.44230096437967292</v>
      </c>
    </row>
    <row r="20" spans="2:13" x14ac:dyDescent="0.25">
      <c r="B20">
        <v>15</v>
      </c>
      <c r="C20" s="1">
        <v>1300000</v>
      </c>
      <c r="D20" s="2">
        <f t="shared" si="2"/>
        <v>542444.57895620249</v>
      </c>
      <c r="E20" s="1">
        <f t="shared" si="0"/>
        <v>542444.57895620249</v>
      </c>
      <c r="G20">
        <v>15</v>
      </c>
      <c r="H20" s="1">
        <v>0</v>
      </c>
      <c r="I20" s="1">
        <v>0</v>
      </c>
      <c r="J20" s="1">
        <f t="shared" si="1"/>
        <v>0</v>
      </c>
      <c r="M20">
        <f t="shared" si="3"/>
        <v>0.41726506073554037</v>
      </c>
    </row>
    <row r="21" spans="2:13" x14ac:dyDescent="0.25">
      <c r="B21">
        <v>16</v>
      </c>
      <c r="C21" s="1">
        <v>1300000</v>
      </c>
      <c r="D21" s="2">
        <f t="shared" si="2"/>
        <v>511740.16882660624</v>
      </c>
      <c r="E21" s="1">
        <f t="shared" si="0"/>
        <v>511740.16882660624</v>
      </c>
      <c r="G21">
        <v>16</v>
      </c>
      <c r="H21" s="1">
        <v>0</v>
      </c>
      <c r="I21" s="1">
        <v>0</v>
      </c>
      <c r="J21" s="1">
        <f t="shared" si="1"/>
        <v>0</v>
      </c>
      <c r="M21">
        <f t="shared" si="3"/>
        <v>0.39364628371277405</v>
      </c>
    </row>
    <row r="22" spans="2:13" x14ac:dyDescent="0.25">
      <c r="B22">
        <v>17</v>
      </c>
      <c r="C22" s="1">
        <v>1300000</v>
      </c>
      <c r="D22" s="2">
        <f t="shared" si="2"/>
        <v>482773.74417604355</v>
      </c>
      <c r="E22" s="1">
        <f t="shared" si="0"/>
        <v>482773.74417604355</v>
      </c>
      <c r="G22">
        <v>17</v>
      </c>
      <c r="H22" s="1">
        <v>0</v>
      </c>
      <c r="I22" s="1">
        <v>0</v>
      </c>
      <c r="J22" s="1">
        <f t="shared" si="1"/>
        <v>0</v>
      </c>
      <c r="M22">
        <f t="shared" si="3"/>
        <v>0.37136441859695657</v>
      </c>
    </row>
    <row r="23" spans="2:13" x14ac:dyDescent="0.25">
      <c r="B23">
        <v>18</v>
      </c>
      <c r="C23" s="1">
        <v>1300000</v>
      </c>
      <c r="D23" s="2">
        <f t="shared" si="2"/>
        <v>455446.92846796563</v>
      </c>
      <c r="E23" s="1">
        <f t="shared" si="0"/>
        <v>455446.92846796563</v>
      </c>
      <c r="G23">
        <v>18</v>
      </c>
      <c r="H23" s="1">
        <v>0</v>
      </c>
      <c r="I23" s="1">
        <v>0</v>
      </c>
      <c r="J23" s="1">
        <f t="shared" si="1"/>
        <v>0</v>
      </c>
      <c r="M23">
        <f t="shared" si="3"/>
        <v>0.35034379112920433</v>
      </c>
    </row>
    <row r="24" spans="2:13" x14ac:dyDescent="0.25">
      <c r="B24">
        <v>19</v>
      </c>
      <c r="C24" s="1">
        <v>1300000</v>
      </c>
      <c r="D24" s="2">
        <f t="shared" si="2"/>
        <v>429666.91364902409</v>
      </c>
      <c r="E24" s="1">
        <f t="shared" si="0"/>
        <v>429666.91364902409</v>
      </c>
      <c r="G24">
        <v>19</v>
      </c>
      <c r="H24" s="1">
        <v>0</v>
      </c>
      <c r="I24" s="1">
        <v>0</v>
      </c>
      <c r="J24" s="1">
        <f t="shared" si="1"/>
        <v>0</v>
      </c>
      <c r="M24">
        <f t="shared" si="3"/>
        <v>0.3305130104992493</v>
      </c>
    </row>
    <row r="25" spans="2:13" x14ac:dyDescent="0.25">
      <c r="B25">
        <v>20</v>
      </c>
      <c r="C25" s="1">
        <v>1300000</v>
      </c>
      <c r="D25" s="2">
        <f t="shared" si="2"/>
        <v>405346.14495190955</v>
      </c>
      <c r="E25" s="1">
        <f t="shared" si="0"/>
        <v>405346.14495190961</v>
      </c>
      <c r="G25">
        <v>20</v>
      </c>
      <c r="H25" s="1">
        <v>0</v>
      </c>
      <c r="I25" s="1">
        <v>0</v>
      </c>
      <c r="J25" s="1">
        <f t="shared" si="1"/>
        <v>0</v>
      </c>
      <c r="M25">
        <f t="shared" si="3"/>
        <v>0.31180472688608429</v>
      </c>
    </row>
    <row r="27" spans="2:13" x14ac:dyDescent="0.25">
      <c r="B27" t="s">
        <v>17</v>
      </c>
      <c r="D27" s="2">
        <f>SUM(D5:D25)</f>
        <v>15910897.584134823</v>
      </c>
      <c r="G27" t="s">
        <v>17</v>
      </c>
      <c r="I27" s="2">
        <f>I5</f>
        <v>14400000</v>
      </c>
    </row>
    <row r="29" spans="2:13" x14ac:dyDescent="0.25">
      <c r="B29" t="s">
        <v>16</v>
      </c>
      <c r="D29" s="2">
        <f>PMT(6%,20,-15910897.58)</f>
        <v>1387184.5566163578</v>
      </c>
      <c r="G29" t="s">
        <v>16</v>
      </c>
      <c r="I29" s="2">
        <f>PMT(6%,20,-I27)</f>
        <v>1255457.6204666607</v>
      </c>
    </row>
    <row r="32" spans="2:13" x14ac:dyDescent="0.25">
      <c r="B32" t="s">
        <v>27</v>
      </c>
    </row>
    <row r="34" spans="2:2" x14ac:dyDescent="0.25">
      <c r="B34" t="s">
        <v>65</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45"/>
  <sheetViews>
    <sheetView topLeftCell="A22" workbookViewId="0">
      <selection activeCell="K35" sqref="K35:T42"/>
    </sheetView>
  </sheetViews>
  <sheetFormatPr defaultColWidth="8.85546875" defaultRowHeight="15" x14ac:dyDescent="0.25"/>
  <cols>
    <col min="4" max="4" width="14" customWidth="1"/>
    <col min="5" max="5" width="13.28515625" customWidth="1"/>
    <col min="8" max="8" width="14.42578125" customWidth="1"/>
    <col min="9" max="9" width="11.140625" customWidth="1"/>
    <col min="12" max="13" width="14.85546875" customWidth="1"/>
    <col min="14" max="14" width="19.85546875" customWidth="1"/>
    <col min="15" max="15" width="13.140625" customWidth="1"/>
  </cols>
  <sheetData>
    <row r="1" spans="2:14" x14ac:dyDescent="0.25">
      <c r="B1" t="s">
        <v>49</v>
      </c>
      <c r="C1" s="3">
        <v>0.05</v>
      </c>
      <c r="J1" t="s">
        <v>51</v>
      </c>
      <c r="L1" t="s">
        <v>53</v>
      </c>
      <c r="M1" s="2">
        <f>D45</f>
        <v>2590565.1870999839</v>
      </c>
    </row>
    <row r="2" spans="2:14" x14ac:dyDescent="0.25">
      <c r="B2" t="s">
        <v>10</v>
      </c>
      <c r="C2" t="s">
        <v>23</v>
      </c>
      <c r="D2" t="s">
        <v>15</v>
      </c>
      <c r="E2" t="s">
        <v>45</v>
      </c>
      <c r="H2" t="s">
        <v>46</v>
      </c>
      <c r="K2" t="s">
        <v>10</v>
      </c>
      <c r="L2" t="s">
        <v>52</v>
      </c>
      <c r="M2" t="s">
        <v>15</v>
      </c>
      <c r="N2" t="s">
        <v>54</v>
      </c>
    </row>
    <row r="3" spans="2:14" x14ac:dyDescent="0.25">
      <c r="B3">
        <v>0</v>
      </c>
      <c r="C3" s="1">
        <v>0</v>
      </c>
      <c r="K3">
        <v>0</v>
      </c>
      <c r="L3" s="2"/>
    </row>
    <row r="4" spans="2:14" x14ac:dyDescent="0.25">
      <c r="B4">
        <v>1</v>
      </c>
      <c r="C4" s="1">
        <v>10000</v>
      </c>
      <c r="D4" s="2">
        <f>FV(8%,40-B4,,-C4)</f>
        <v>201152.97682222116</v>
      </c>
      <c r="E4" s="2">
        <f>C4*H4</f>
        <v>201152.97682222116</v>
      </c>
      <c r="H4">
        <f>(1+0.08)^(40-B4)</f>
        <v>20.115297682222117</v>
      </c>
      <c r="K4">
        <v>1</v>
      </c>
      <c r="L4" s="2">
        <f>PMT(8%,25,$M$1,0)</f>
        <v>-242680.98378205989</v>
      </c>
      <c r="M4" s="2">
        <f>FV(8%,25-K4,L4)</f>
        <v>16202537.448390236</v>
      </c>
      <c r="N4" s="2">
        <f>PV(3%,40+K4,,L4)</f>
        <v>72228.656023405565</v>
      </c>
    </row>
    <row r="5" spans="2:14" x14ac:dyDescent="0.25">
      <c r="B5">
        <v>2</v>
      </c>
      <c r="C5" s="1">
        <v>10000</v>
      </c>
      <c r="D5" s="2">
        <f t="shared" ref="D5:D43" si="0">FV(8%,40-B5,,-C5)</f>
        <v>186252.75631687144</v>
      </c>
      <c r="E5" s="2">
        <f t="shared" ref="E5:E43" si="1">C5*H5</f>
        <v>186252.75631687144</v>
      </c>
      <c r="H5">
        <f>(1+0.08)^(40-B5)</f>
        <v>18.625275631687146</v>
      </c>
      <c r="K5">
        <v>2</v>
      </c>
      <c r="L5" s="2">
        <f>PMT(8%,25,$M$1)</f>
        <v>-242680.98378205989</v>
      </c>
      <c r="M5" s="2">
        <f t="shared" ref="M5:M28" si="2">FV(8%,25-K5,L5)</f>
        <v>14777644.8746372</v>
      </c>
      <c r="N5" s="2">
        <f t="shared" ref="N5:N28" si="3">PV(3%,40+K5,,L5)</f>
        <v>70124.908760587918</v>
      </c>
    </row>
    <row r="6" spans="2:14" x14ac:dyDescent="0.25">
      <c r="B6">
        <v>3</v>
      </c>
      <c r="C6" s="1">
        <v>10000</v>
      </c>
      <c r="D6" s="2">
        <f t="shared" si="0"/>
        <v>172456.25584895504</v>
      </c>
      <c r="E6" s="2">
        <f t="shared" si="1"/>
        <v>172456.25584895504</v>
      </c>
      <c r="H6">
        <f>(1+0.08)^(40-B6)</f>
        <v>17.245625584895503</v>
      </c>
      <c r="K6">
        <v>3</v>
      </c>
      <c r="L6" s="2">
        <f>PMT(8%,25,$M$1)</f>
        <v>-242680.98378205989</v>
      </c>
      <c r="M6" s="2">
        <f t="shared" si="2"/>
        <v>13458299.898939945</v>
      </c>
      <c r="N6" s="2">
        <f t="shared" si="3"/>
        <v>68082.435689891194</v>
      </c>
    </row>
    <row r="7" spans="2:14" x14ac:dyDescent="0.25">
      <c r="B7">
        <v>4</v>
      </c>
      <c r="C7" s="1">
        <v>10000</v>
      </c>
      <c r="D7" s="2">
        <f t="shared" si="0"/>
        <v>159681.71837866207</v>
      </c>
      <c r="E7" s="2">
        <f t="shared" si="1"/>
        <v>159681.71837866207</v>
      </c>
      <c r="H7">
        <f>(1+0.08)^(40-B7)</f>
        <v>15.968171837866207</v>
      </c>
      <c r="K7">
        <v>4</v>
      </c>
      <c r="L7" s="2">
        <f>PMT(8%,25,$M$1)</f>
        <v>-242680.98378205989</v>
      </c>
      <c r="M7" s="2">
        <f t="shared" si="2"/>
        <v>12236684.180701744</v>
      </c>
      <c r="N7" s="2">
        <f t="shared" si="3"/>
        <v>66099.452126107964</v>
      </c>
    </row>
    <row r="8" spans="2:14" x14ac:dyDescent="0.25">
      <c r="B8">
        <v>5</v>
      </c>
      <c r="C8" s="1">
        <v>10000</v>
      </c>
      <c r="D8" s="2">
        <f t="shared" si="0"/>
        <v>147853.44294320559</v>
      </c>
      <c r="E8" s="2">
        <f t="shared" si="1"/>
        <v>147853.44294320559</v>
      </c>
      <c r="H8">
        <f>(1+0.08)^(40-B8)</f>
        <v>14.785344294320559</v>
      </c>
      <c r="K8">
        <v>5</v>
      </c>
      <c r="L8" s="2">
        <f>PMT(8%,25,$M$1)</f>
        <v>-242680.98378205989</v>
      </c>
      <c r="M8" s="2">
        <f t="shared" si="2"/>
        <v>11105558.515666373</v>
      </c>
      <c r="N8" s="2">
        <f t="shared" si="3"/>
        <v>64174.225365153361</v>
      </c>
    </row>
    <row r="9" spans="2:14" x14ac:dyDescent="0.25">
      <c r="B9">
        <v>6</v>
      </c>
      <c r="C9" s="1">
        <v>10000</v>
      </c>
      <c r="D9" s="2">
        <f t="shared" si="0"/>
        <v>136901.33605852368</v>
      </c>
      <c r="E9" s="2">
        <f t="shared" si="1"/>
        <v>136901.33605852368</v>
      </c>
      <c r="H9">
        <f>(1+0.08)^(40-B9)</f>
        <v>13.690133605852369</v>
      </c>
      <c r="K9">
        <v>6</v>
      </c>
      <c r="L9" s="2">
        <f>PMT(8%,25,$M$1)</f>
        <v>-242680.98378205989</v>
      </c>
      <c r="M9" s="2">
        <f t="shared" si="2"/>
        <v>10058219.936929921</v>
      </c>
      <c r="N9" s="2">
        <f t="shared" si="3"/>
        <v>62305.073170051808</v>
      </c>
    </row>
    <row r="10" spans="2:14" x14ac:dyDescent="0.25">
      <c r="B10">
        <v>7</v>
      </c>
      <c r="C10" s="1">
        <v>10000</v>
      </c>
      <c r="D10" s="2">
        <f t="shared" si="0"/>
        <v>126760.49635048489</v>
      </c>
      <c r="E10" s="2">
        <f t="shared" si="1"/>
        <v>126760.49635048489</v>
      </c>
      <c r="H10">
        <f>(1+0.08)^(40-B10)</f>
        <v>12.676049635048489</v>
      </c>
      <c r="K10">
        <v>7</v>
      </c>
      <c r="L10" s="2">
        <f>PMT(8%,25,$M$1)</f>
        <v>-242680.98378205989</v>
      </c>
      <c r="M10" s="2">
        <f t="shared" si="2"/>
        <v>9088461.9936554246</v>
      </c>
      <c r="N10" s="2">
        <f t="shared" si="3"/>
        <v>60490.36230102116</v>
      </c>
    </row>
    <row r="11" spans="2:14" x14ac:dyDescent="0.25">
      <c r="B11">
        <v>8</v>
      </c>
      <c r="C11" s="1">
        <v>10000</v>
      </c>
      <c r="D11" s="2">
        <f t="shared" si="0"/>
        <v>117370.82995415268</v>
      </c>
      <c r="E11" s="2">
        <f t="shared" si="1"/>
        <v>117370.82995415268</v>
      </c>
      <c r="H11">
        <f>(1+0.08)^(40-B11)</f>
        <v>11.737082995415268</v>
      </c>
      <c r="K11">
        <v>8</v>
      </c>
      <c r="L11" s="2">
        <f>PMT(8%,25,$M$1)</f>
        <v>-242680.98378205989</v>
      </c>
      <c r="M11" s="2">
        <f t="shared" si="2"/>
        <v>8190537.9721049666</v>
      </c>
      <c r="N11" s="2">
        <f t="shared" si="3"/>
        <v>58728.507088370068</v>
      </c>
    </row>
    <row r="12" spans="2:14" x14ac:dyDescent="0.25">
      <c r="B12">
        <v>9</v>
      </c>
      <c r="C12" s="1">
        <v>10000</v>
      </c>
      <c r="D12" s="2">
        <f t="shared" si="0"/>
        <v>108676.69440199321</v>
      </c>
      <c r="E12" s="2">
        <f t="shared" si="1"/>
        <v>108676.69440199321</v>
      </c>
      <c r="H12">
        <f>(1+0.08)^(40-B12)</f>
        <v>10.867669440199322</v>
      </c>
      <c r="K12">
        <v>9</v>
      </c>
      <c r="L12" s="2">
        <f>PMT(8%,25,$M$1)</f>
        <v>-242680.98378205989</v>
      </c>
      <c r="M12" s="2">
        <f t="shared" si="2"/>
        <v>7359126.8410397284</v>
      </c>
      <c r="N12" s="2">
        <f t="shared" si="3"/>
        <v>57017.968046961236</v>
      </c>
    </row>
    <row r="13" spans="2:14" x14ac:dyDescent="0.25">
      <c r="B13">
        <v>10</v>
      </c>
      <c r="C13" s="1">
        <v>10000</v>
      </c>
      <c r="D13" s="2">
        <f t="shared" si="0"/>
        <v>100626.56889073444</v>
      </c>
      <c r="E13" s="2">
        <f t="shared" si="1"/>
        <v>100626.56889073444</v>
      </c>
      <c r="H13">
        <f>(1+0.08)^(40-B13)</f>
        <v>10.062656889073445</v>
      </c>
      <c r="K13">
        <v>10</v>
      </c>
      <c r="L13" s="2">
        <f>PMT(8%,25,$M$1)</f>
        <v>-242680.98378205989</v>
      </c>
      <c r="M13" s="2">
        <f t="shared" si="2"/>
        <v>6589301.719683026</v>
      </c>
      <c r="N13" s="2">
        <f t="shared" si="3"/>
        <v>55357.250531030324</v>
      </c>
    </row>
    <row r="14" spans="2:14" x14ac:dyDescent="0.25">
      <c r="B14">
        <v>11</v>
      </c>
      <c r="C14" s="1">
        <v>10000</v>
      </c>
      <c r="D14" s="2">
        <f t="shared" si="0"/>
        <v>93172.748972902249</v>
      </c>
      <c r="E14" s="2">
        <f t="shared" si="1"/>
        <v>93172.748972902249</v>
      </c>
      <c r="H14">
        <f>(1+0.08)^(40-B14)</f>
        <v>9.3172748972902255</v>
      </c>
      <c r="K14">
        <v>11</v>
      </c>
      <c r="L14" s="2">
        <f>PMT(8%,25,$M$1)</f>
        <v>-242680.98378205989</v>
      </c>
      <c r="M14" s="2">
        <f t="shared" si="2"/>
        <v>5876500.6813897835</v>
      </c>
      <c r="N14" s="2">
        <f t="shared" si="3"/>
        <v>53744.903428184778</v>
      </c>
    </row>
    <row r="15" spans="2:14" x14ac:dyDescent="0.25">
      <c r="B15">
        <v>12</v>
      </c>
      <c r="C15" s="1">
        <v>10000</v>
      </c>
      <c r="D15" s="2">
        <f t="shared" si="0"/>
        <v>86271.063863798379</v>
      </c>
      <c r="E15" s="2">
        <f t="shared" si="1"/>
        <v>86271.063863798379</v>
      </c>
      <c r="H15">
        <f>(1+0.08)^(40-B15)</f>
        <v>8.6271063863798378</v>
      </c>
      <c r="K15">
        <v>12</v>
      </c>
      <c r="L15" s="2">
        <f>PMT(8%,25,$M$1)</f>
        <v>-242680.98378205989</v>
      </c>
      <c r="M15" s="2">
        <f t="shared" si="2"/>
        <v>5216499.7200071495</v>
      </c>
      <c r="N15" s="2">
        <f t="shared" si="3"/>
        <v>52179.517891441537</v>
      </c>
    </row>
    <row r="16" spans="2:14" x14ac:dyDescent="0.25">
      <c r="B16">
        <v>13</v>
      </c>
      <c r="C16" s="1">
        <v>10000</v>
      </c>
      <c r="D16" s="2">
        <f t="shared" si="0"/>
        <v>79880.614688702204</v>
      </c>
      <c r="E16" s="2">
        <f t="shared" si="1"/>
        <v>79880.614688702204</v>
      </c>
      <c r="H16">
        <f>(1+0.08)^(40-B16)</f>
        <v>7.9880614688702201</v>
      </c>
      <c r="K16">
        <v>13</v>
      </c>
      <c r="L16" s="2">
        <f>PMT(8%,25,$M$1)</f>
        <v>-242680.98378205989</v>
      </c>
      <c r="M16" s="2">
        <f t="shared" si="2"/>
        <v>4605387.7187269349</v>
      </c>
      <c r="N16" s="2">
        <f t="shared" si="3"/>
        <v>50659.726108195675</v>
      </c>
    </row>
    <row r="17" spans="2:14" x14ac:dyDescent="0.25">
      <c r="B17">
        <v>14</v>
      </c>
      <c r="C17" s="1">
        <v>10000</v>
      </c>
      <c r="D17" s="2">
        <f t="shared" si="0"/>
        <v>73963.532119168696</v>
      </c>
      <c r="E17" s="2">
        <f t="shared" si="1"/>
        <v>73963.532119168696</v>
      </c>
      <c r="H17">
        <f>(1+0.08)^(40-B17)</f>
        <v>7.3963532119168702</v>
      </c>
      <c r="K17">
        <v>14</v>
      </c>
      <c r="L17" s="2">
        <f>PMT(8%,25,$M$1)</f>
        <v>-242680.98378205989</v>
      </c>
      <c r="M17" s="2">
        <f t="shared" si="2"/>
        <v>4039543.2730971058</v>
      </c>
      <c r="N17" s="2">
        <f t="shared" si="3"/>
        <v>49184.200105044336</v>
      </c>
    </row>
    <row r="18" spans="2:14" x14ac:dyDescent="0.25">
      <c r="B18">
        <v>15</v>
      </c>
      <c r="C18" s="1">
        <v>10000</v>
      </c>
      <c r="D18" s="2">
        <f t="shared" si="0"/>
        <v>68484.751962193244</v>
      </c>
      <c r="E18" s="2">
        <f t="shared" si="1"/>
        <v>68484.751962193244</v>
      </c>
      <c r="H18">
        <f>(1+0.08)^(40-B18)</f>
        <v>6.8484751962193249</v>
      </c>
      <c r="K18">
        <v>15</v>
      </c>
      <c r="L18" s="2">
        <f>PMT(8%,25,$M$1)</f>
        <v>-242680.98378205989</v>
      </c>
      <c r="M18" s="2">
        <f t="shared" si="2"/>
        <v>3515613.2308472651</v>
      </c>
      <c r="N18" s="2">
        <f t="shared" si="3"/>
        <v>47751.650587421689</v>
      </c>
    </row>
    <row r="19" spans="2:14" x14ac:dyDescent="0.25">
      <c r="B19">
        <v>16</v>
      </c>
      <c r="C19" s="1">
        <v>10000</v>
      </c>
      <c r="D19" s="2">
        <f t="shared" si="0"/>
        <v>63411.807372401148</v>
      </c>
      <c r="E19" s="2">
        <f t="shared" si="1"/>
        <v>63411.807372401148</v>
      </c>
      <c r="H19">
        <f>(1+0.08)^(40-B19)</f>
        <v>6.3411807372401148</v>
      </c>
      <c r="K19">
        <v>16</v>
      </c>
      <c r="L19" s="2">
        <f>PMT(8%,25,$M$1)</f>
        <v>-242680.98378205989</v>
      </c>
      <c r="M19" s="2">
        <f t="shared" si="2"/>
        <v>3030492.8213566714</v>
      </c>
      <c r="N19" s="2">
        <f t="shared" si="3"/>
        <v>46360.825813030773</v>
      </c>
    </row>
    <row r="20" spans="2:14" x14ac:dyDescent="0.25">
      <c r="B20">
        <v>17</v>
      </c>
      <c r="C20" s="1">
        <v>10000</v>
      </c>
      <c r="D20" s="2">
        <f t="shared" si="0"/>
        <v>58714.636455926986</v>
      </c>
      <c r="E20" s="2">
        <f t="shared" si="1"/>
        <v>58714.636455926986</v>
      </c>
      <c r="H20">
        <f>(1+0.08)^(40-B20)</f>
        <v>5.8714636455926987</v>
      </c>
      <c r="K20">
        <v>17</v>
      </c>
      <c r="L20" s="2">
        <f>PMT(8%,25,$M$1)</f>
        <v>-242680.98378205989</v>
      </c>
      <c r="M20" s="2">
        <f t="shared" si="2"/>
        <v>2581307.2570135286</v>
      </c>
      <c r="N20" s="2">
        <f t="shared" si="3"/>
        <v>45010.510498088122</v>
      </c>
    </row>
    <row r="21" spans="2:14" x14ac:dyDescent="0.25">
      <c r="B21">
        <v>18</v>
      </c>
      <c r="C21" s="1">
        <v>10000</v>
      </c>
      <c r="D21" s="2">
        <f t="shared" si="0"/>
        <v>54365.404125858324</v>
      </c>
      <c r="E21" s="2">
        <f t="shared" si="1"/>
        <v>54365.404125858324</v>
      </c>
      <c r="H21">
        <f>(1+0.08)^(40-B21)</f>
        <v>5.4365404125858321</v>
      </c>
      <c r="K21">
        <v>18</v>
      </c>
      <c r="L21" s="2">
        <f>PMT(8%,25,$M$1)</f>
        <v>-242680.98378205989</v>
      </c>
      <c r="M21" s="2">
        <f t="shared" si="2"/>
        <v>2165394.6974365455</v>
      </c>
      <c r="N21" s="2">
        <f t="shared" si="3"/>
        <v>43699.524755425366</v>
      </c>
    </row>
    <row r="22" spans="2:14" x14ac:dyDescent="0.25">
      <c r="B22">
        <v>19</v>
      </c>
      <c r="C22" s="1">
        <v>10000</v>
      </c>
      <c r="D22" s="2">
        <f t="shared" si="0"/>
        <v>50338.337153572509</v>
      </c>
      <c r="E22" s="2">
        <f t="shared" si="1"/>
        <v>50338.337153572509</v>
      </c>
      <c r="H22">
        <f>(1+0.08)^(40-B22)</f>
        <v>5.0338337153572512</v>
      </c>
      <c r="K22">
        <v>19</v>
      </c>
      <c r="L22" s="2">
        <f>PMT(8%,25,$M$1)</f>
        <v>-242680.98378205989</v>
      </c>
      <c r="M22" s="2">
        <f t="shared" si="2"/>
        <v>1780290.4756060047</v>
      </c>
      <c r="N22" s="2">
        <f t="shared" si="3"/>
        <v>42426.72306351977</v>
      </c>
    </row>
    <row r="23" spans="2:14" x14ac:dyDescent="0.25">
      <c r="B23">
        <v>20</v>
      </c>
      <c r="C23" s="1">
        <v>10000</v>
      </c>
      <c r="D23" s="2">
        <f t="shared" si="0"/>
        <v>46609.571438493062</v>
      </c>
      <c r="E23" s="2">
        <f t="shared" si="1"/>
        <v>46609.571438493062</v>
      </c>
      <c r="H23">
        <f>(1+0.08)^(40-B23)</f>
        <v>4.6609571438493065</v>
      </c>
      <c r="K23">
        <v>20</v>
      </c>
      <c r="L23" s="2">
        <f>PMT(8%,25,$M$1)</f>
        <v>-242680.98378205989</v>
      </c>
      <c r="M23" s="2">
        <f t="shared" si="2"/>
        <v>1423712.492429578</v>
      </c>
      <c r="N23" s="2">
        <f t="shared" si="3"/>
        <v>41190.993265553174</v>
      </c>
    </row>
    <row r="24" spans="2:14" x14ac:dyDescent="0.25">
      <c r="B24">
        <v>21</v>
      </c>
      <c r="C24" s="1">
        <v>10000</v>
      </c>
      <c r="D24" s="2">
        <f t="shared" si="0"/>
        <v>43157.010591197286</v>
      </c>
      <c r="E24" s="2">
        <f t="shared" si="1"/>
        <v>43157.010591197286</v>
      </c>
      <c r="H24">
        <f>(1+0.08)^(40-B24)</f>
        <v>4.3157010591197285</v>
      </c>
      <c r="K24">
        <v>21</v>
      </c>
      <c r="L24" s="2">
        <f>PMT(8%,25,$M$1)</f>
        <v>-242680.98378205989</v>
      </c>
      <c r="M24" s="2">
        <f t="shared" si="2"/>
        <v>1093547.6931921463</v>
      </c>
      <c r="N24" s="2">
        <f t="shared" si="3"/>
        <v>39991.255597624448</v>
      </c>
    </row>
    <row r="25" spans="2:14" x14ac:dyDescent="0.25">
      <c r="B25">
        <v>22</v>
      </c>
      <c r="C25" s="1">
        <v>10000</v>
      </c>
      <c r="D25" s="2">
        <f t="shared" si="0"/>
        <v>39960.194991849334</v>
      </c>
      <c r="E25" s="2">
        <f t="shared" si="1"/>
        <v>39960.194991849334</v>
      </c>
      <c r="H25">
        <f>(1+0.08)^(40-B25)</f>
        <v>3.9960194991849334</v>
      </c>
      <c r="K25">
        <v>22</v>
      </c>
      <c r="L25" s="2">
        <f>PMT(8%,25,$M$1)</f>
        <v>-242680.98378205989</v>
      </c>
      <c r="M25" s="2">
        <f t="shared" si="2"/>
        <v>787839.54575007979</v>
      </c>
      <c r="N25" s="2">
        <f t="shared" si="3"/>
        <v>38826.461745266453</v>
      </c>
    </row>
    <row r="26" spans="2:14" x14ac:dyDescent="0.25">
      <c r="B26">
        <v>23</v>
      </c>
      <c r="C26" s="1">
        <v>10000</v>
      </c>
      <c r="D26" s="2">
        <f t="shared" si="0"/>
        <v>37000.18054800864</v>
      </c>
      <c r="E26" s="2">
        <f t="shared" si="1"/>
        <v>37000.18054800864</v>
      </c>
      <c r="H26">
        <f>(1+0.08)^(40-B26)</f>
        <v>3.7000180548008639</v>
      </c>
      <c r="K26">
        <v>23</v>
      </c>
      <c r="L26" s="2">
        <f>PMT(8%,25,$M$1)</f>
        <v>-242680.98378205989</v>
      </c>
      <c r="M26" s="2">
        <f t="shared" si="2"/>
        <v>504776.44626668491</v>
      </c>
      <c r="N26" s="2">
        <f t="shared" si="3"/>
        <v>37695.593927443151</v>
      </c>
    </row>
    <row r="27" spans="2:14" x14ac:dyDescent="0.25">
      <c r="B27">
        <v>24</v>
      </c>
      <c r="C27" s="1">
        <v>10000</v>
      </c>
      <c r="D27" s="2">
        <f t="shared" si="0"/>
        <v>34259.42643334133</v>
      </c>
      <c r="E27" s="2">
        <f t="shared" si="1"/>
        <v>34259.42643334133</v>
      </c>
      <c r="H27">
        <f>(1+0.08)^(40-B27)</f>
        <v>3.4259426433341331</v>
      </c>
      <c r="K27">
        <v>24</v>
      </c>
      <c r="L27" s="2">
        <f>PMT(8%,25,$M$1)</f>
        <v>-242680.98378205989</v>
      </c>
      <c r="M27" s="2">
        <f t="shared" si="2"/>
        <v>242680.9837820601</v>
      </c>
      <c r="N27" s="2">
        <f t="shared" si="3"/>
        <v>36597.664007226369</v>
      </c>
    </row>
    <row r="28" spans="2:14" x14ac:dyDescent="0.25">
      <c r="B28">
        <v>25</v>
      </c>
      <c r="C28" s="1">
        <v>10000</v>
      </c>
      <c r="D28" s="2">
        <f t="shared" si="0"/>
        <v>31721.691141982716</v>
      </c>
      <c r="E28" s="2">
        <f t="shared" si="1"/>
        <v>31721.691141982716</v>
      </c>
      <c r="H28">
        <f>(1+0.08)^(40-B28)</f>
        <v>3.1721691141982715</v>
      </c>
      <c r="K28">
        <v>25</v>
      </c>
      <c r="L28" s="2">
        <f>PMT(8%,25,$M$1)</f>
        <v>-242680.98378205989</v>
      </c>
      <c r="M28" s="2">
        <f t="shared" si="2"/>
        <v>0</v>
      </c>
      <c r="N28" s="2">
        <f t="shared" si="3"/>
        <v>35531.71262837512</v>
      </c>
    </row>
    <row r="29" spans="2:14" x14ac:dyDescent="0.25">
      <c r="B29">
        <v>26</v>
      </c>
      <c r="C29" s="1">
        <v>10000</v>
      </c>
      <c r="D29" s="2">
        <f t="shared" si="0"/>
        <v>29371.936242576587</v>
      </c>
      <c r="E29" s="2">
        <f t="shared" si="1"/>
        <v>29371.936242576587</v>
      </c>
      <c r="H29">
        <f>(1+0.08)^(40-B29)</f>
        <v>2.9371936242576586</v>
      </c>
      <c r="L29" s="2"/>
    </row>
    <row r="30" spans="2:14" x14ac:dyDescent="0.25">
      <c r="B30">
        <v>27</v>
      </c>
      <c r="C30" s="1">
        <v>10000</v>
      </c>
      <c r="D30" s="2">
        <f t="shared" si="0"/>
        <v>27196.237261644983</v>
      </c>
      <c r="E30" s="2">
        <f t="shared" si="1"/>
        <v>27196.237261644983</v>
      </c>
      <c r="H30">
        <f>(1+0.08)^(40-B30)</f>
        <v>2.7196237261644982</v>
      </c>
    </row>
    <row r="31" spans="2:14" x14ac:dyDescent="0.25">
      <c r="B31">
        <v>28</v>
      </c>
      <c r="C31" s="1">
        <v>10000</v>
      </c>
      <c r="D31" s="2">
        <f t="shared" si="0"/>
        <v>25181.7011681898</v>
      </c>
      <c r="E31" s="2">
        <f t="shared" si="1"/>
        <v>25181.7011681898</v>
      </c>
      <c r="H31">
        <f>(1+0.08)^(40-B31)</f>
        <v>2.5181701168189798</v>
      </c>
    </row>
    <row r="32" spans="2:14" x14ac:dyDescent="0.25">
      <c r="B32">
        <v>29</v>
      </c>
      <c r="C32" s="1">
        <v>10000</v>
      </c>
      <c r="D32" s="2">
        <f t="shared" si="0"/>
        <v>23316.389970546108</v>
      </c>
      <c r="E32" s="2">
        <f t="shared" si="1"/>
        <v>23316.389970546108</v>
      </c>
      <c r="H32">
        <f>(1+0.08)^(40-B32)</f>
        <v>2.3316389970546108</v>
      </c>
      <c r="K32" t="s">
        <v>60</v>
      </c>
    </row>
    <row r="33" spans="2:20" x14ac:dyDescent="0.25">
      <c r="B33">
        <v>30</v>
      </c>
      <c r="C33" s="1">
        <v>10000</v>
      </c>
      <c r="D33" s="2">
        <f t="shared" si="0"/>
        <v>21589.249972727877</v>
      </c>
      <c r="E33" s="2">
        <f t="shared" si="1"/>
        <v>21589.249972727877</v>
      </c>
      <c r="H33">
        <f>(1+0.08)^(40-B33)</f>
        <v>2.1589249972727877</v>
      </c>
      <c r="K33" t="s">
        <v>61</v>
      </c>
    </row>
    <row r="34" spans="2:20" x14ac:dyDescent="0.25">
      <c r="B34">
        <v>31</v>
      </c>
      <c r="C34" s="1">
        <v>10000</v>
      </c>
      <c r="D34" s="2">
        <f t="shared" si="0"/>
        <v>19990.046271044332</v>
      </c>
      <c r="E34" s="2">
        <f t="shared" si="1"/>
        <v>19990.046271044332</v>
      </c>
      <c r="H34">
        <f>(1+0.08)^(40-B34)</f>
        <v>1.9990046271044331</v>
      </c>
      <c r="K34" t="s">
        <v>62</v>
      </c>
    </row>
    <row r="35" spans="2:20" x14ac:dyDescent="0.25">
      <c r="B35">
        <v>32</v>
      </c>
      <c r="C35" s="1">
        <v>10000</v>
      </c>
      <c r="D35" s="2">
        <f t="shared" si="0"/>
        <v>18509.302102818823</v>
      </c>
      <c r="E35" s="2">
        <f t="shared" si="1"/>
        <v>18509.302102818823</v>
      </c>
      <c r="H35">
        <f>(1+0.08)^(40-B35)</f>
        <v>1.8509302102818823</v>
      </c>
      <c r="K35" s="10" t="s">
        <v>63</v>
      </c>
      <c r="L35" s="10"/>
      <c r="M35" s="10"/>
      <c r="N35" s="10"/>
      <c r="O35" s="10"/>
      <c r="P35" s="10"/>
      <c r="Q35" s="10"/>
      <c r="R35" s="10"/>
      <c r="S35" s="10"/>
      <c r="T35" s="10"/>
    </row>
    <row r="36" spans="2:20" x14ac:dyDescent="0.25">
      <c r="B36">
        <v>33</v>
      </c>
      <c r="C36" s="1">
        <v>10000</v>
      </c>
      <c r="D36" s="2">
        <f t="shared" si="0"/>
        <v>17138.242687795206</v>
      </c>
      <c r="E36" s="2">
        <f t="shared" si="1"/>
        <v>17138.242687795206</v>
      </c>
      <c r="H36">
        <f>(1+0.08)^(40-B36)</f>
        <v>1.7138242687795207</v>
      </c>
      <c r="K36" s="10"/>
      <c r="L36" s="10"/>
      <c r="M36" s="10"/>
      <c r="N36" s="10"/>
      <c r="O36" s="10"/>
      <c r="P36" s="10"/>
      <c r="Q36" s="10"/>
      <c r="R36" s="10"/>
      <c r="S36" s="10"/>
      <c r="T36" s="10"/>
    </row>
    <row r="37" spans="2:20" x14ac:dyDescent="0.25">
      <c r="B37">
        <v>34</v>
      </c>
      <c r="C37" s="1">
        <v>10000</v>
      </c>
      <c r="D37" s="2">
        <f t="shared" si="0"/>
        <v>15868.743229440006</v>
      </c>
      <c r="E37" s="2">
        <f t="shared" si="1"/>
        <v>15868.743229440006</v>
      </c>
      <c r="H37">
        <f>(1+0.08)^(40-B37)</f>
        <v>1.5868743229440005</v>
      </c>
      <c r="K37" s="10"/>
      <c r="L37" s="10"/>
      <c r="M37" s="10"/>
      <c r="N37" s="10"/>
      <c r="O37" s="10"/>
      <c r="P37" s="10"/>
      <c r="Q37" s="10"/>
      <c r="R37" s="10"/>
      <c r="S37" s="10"/>
      <c r="T37" s="10"/>
    </row>
    <row r="38" spans="2:20" x14ac:dyDescent="0.25">
      <c r="B38">
        <v>35</v>
      </c>
      <c r="C38" s="1">
        <v>10000</v>
      </c>
      <c r="D38" s="2">
        <f t="shared" si="0"/>
        <v>14693.280768000004</v>
      </c>
      <c r="E38" s="2">
        <f t="shared" si="1"/>
        <v>14693.280768000004</v>
      </c>
      <c r="H38">
        <f>(1+0.08)^(40-B38)</f>
        <v>1.4693280768000003</v>
      </c>
      <c r="K38" s="10"/>
      <c r="L38" s="10"/>
      <c r="M38" s="10"/>
      <c r="N38" s="10"/>
      <c r="O38" s="10"/>
      <c r="P38" s="10"/>
      <c r="Q38" s="10"/>
      <c r="R38" s="10"/>
      <c r="S38" s="10"/>
      <c r="T38" s="10"/>
    </row>
    <row r="39" spans="2:20" x14ac:dyDescent="0.25">
      <c r="B39">
        <v>36</v>
      </c>
      <c r="C39" s="1">
        <v>10000</v>
      </c>
      <c r="D39" s="2">
        <f t="shared" si="0"/>
        <v>13604.889600000002</v>
      </c>
      <c r="E39" s="2">
        <f t="shared" si="1"/>
        <v>13604.889600000002</v>
      </c>
      <c r="H39">
        <f>(1+0.08)^(40-B39)</f>
        <v>1.3604889600000003</v>
      </c>
      <c r="K39" s="10"/>
      <c r="L39" s="10"/>
      <c r="M39" s="10"/>
      <c r="N39" s="10"/>
      <c r="O39" s="10"/>
      <c r="P39" s="10"/>
      <c r="Q39" s="10"/>
      <c r="R39" s="10"/>
      <c r="S39" s="10"/>
      <c r="T39" s="10"/>
    </row>
    <row r="40" spans="2:20" x14ac:dyDescent="0.25">
      <c r="B40">
        <v>37</v>
      </c>
      <c r="C40" s="1">
        <v>10000</v>
      </c>
      <c r="D40" s="2">
        <f t="shared" si="0"/>
        <v>12597.12</v>
      </c>
      <c r="E40" s="2">
        <f t="shared" si="1"/>
        <v>12597.12</v>
      </c>
      <c r="H40">
        <f>(1+0.08)^(40-B40)</f>
        <v>1.2597120000000002</v>
      </c>
      <c r="K40" s="10"/>
      <c r="L40" s="10"/>
      <c r="M40" s="10"/>
      <c r="N40" s="10"/>
      <c r="O40" s="10"/>
      <c r="P40" s="10"/>
      <c r="Q40" s="10"/>
      <c r="R40" s="10"/>
      <c r="S40" s="10"/>
      <c r="T40" s="10"/>
    </row>
    <row r="41" spans="2:20" x14ac:dyDescent="0.25">
      <c r="B41">
        <v>38</v>
      </c>
      <c r="C41" s="1">
        <v>10000</v>
      </c>
      <c r="D41" s="2">
        <f t="shared" si="0"/>
        <v>11664.000000000002</v>
      </c>
      <c r="E41" s="2">
        <f t="shared" si="1"/>
        <v>11664.000000000002</v>
      </c>
      <c r="H41">
        <f>(1+0.08)^(40-B41)</f>
        <v>1.1664000000000001</v>
      </c>
      <c r="K41" s="10"/>
      <c r="L41" s="10"/>
      <c r="M41" s="10"/>
      <c r="N41" s="10"/>
      <c r="O41" s="10"/>
      <c r="P41" s="10"/>
      <c r="Q41" s="10"/>
      <c r="R41" s="10"/>
      <c r="S41" s="10"/>
      <c r="T41" s="10"/>
    </row>
    <row r="42" spans="2:20" x14ac:dyDescent="0.25">
      <c r="B42">
        <v>39</v>
      </c>
      <c r="C42" s="1">
        <v>10000</v>
      </c>
      <c r="D42" s="2">
        <f t="shared" si="0"/>
        <v>10800</v>
      </c>
      <c r="E42" s="2">
        <f t="shared" si="1"/>
        <v>10800</v>
      </c>
      <c r="H42">
        <f>(1+0.08)^(40-B42)</f>
        <v>1.08</v>
      </c>
      <c r="K42" s="10"/>
      <c r="L42" s="10"/>
      <c r="M42" s="10"/>
      <c r="N42" s="10"/>
      <c r="O42" s="10"/>
      <c r="P42" s="10"/>
      <c r="Q42" s="10"/>
      <c r="R42" s="10"/>
      <c r="S42" s="10"/>
      <c r="T42" s="10"/>
    </row>
    <row r="43" spans="2:20" x14ac:dyDescent="0.25">
      <c r="B43">
        <v>40</v>
      </c>
      <c r="C43" s="1">
        <v>10000</v>
      </c>
      <c r="D43" s="2">
        <f>FV(8%,40-B43,,-C43)</f>
        <v>10000</v>
      </c>
      <c r="E43" s="2">
        <f t="shared" si="1"/>
        <v>10000</v>
      </c>
      <c r="H43">
        <f>(1+0.08)^(40-B43)</f>
        <v>1</v>
      </c>
    </row>
    <row r="45" spans="2:20" x14ac:dyDescent="0.25">
      <c r="B45" t="s">
        <v>50</v>
      </c>
      <c r="D45" s="2">
        <f>SUM(D4:D43)</f>
        <v>2590565.1870999839</v>
      </c>
    </row>
  </sheetData>
  <mergeCells count="1">
    <mergeCell ref="K35:T42"/>
  </mergeCell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election activeCell="D9" sqref="D9"/>
    </sheetView>
  </sheetViews>
  <sheetFormatPr defaultColWidth="11.42578125" defaultRowHeight="15" x14ac:dyDescent="0.25"/>
  <sheetData>
    <row r="1" spans="1:9" ht="30" x14ac:dyDescent="0.25">
      <c r="A1" s="4" t="s">
        <v>28</v>
      </c>
      <c r="B1" s="4" t="s">
        <v>29</v>
      </c>
      <c r="C1" s="4" t="s">
        <v>30</v>
      </c>
      <c r="D1" s="4" t="s">
        <v>31</v>
      </c>
      <c r="E1" s="5"/>
      <c r="F1" s="5"/>
      <c r="G1" s="5"/>
      <c r="H1" s="5"/>
      <c r="I1" s="5"/>
    </row>
    <row r="2" spans="1:9" x14ac:dyDescent="0.25">
      <c r="A2" s="6" t="s">
        <v>32</v>
      </c>
      <c r="B2" s="7">
        <v>5</v>
      </c>
      <c r="C2" s="6">
        <v>5</v>
      </c>
      <c r="D2" s="8" t="s">
        <v>40</v>
      </c>
      <c r="E2" s="5"/>
      <c r="F2" s="5"/>
      <c r="G2" s="5"/>
      <c r="H2" s="5"/>
      <c r="I2" s="5"/>
    </row>
    <row r="3" spans="1:9" x14ac:dyDescent="0.25">
      <c r="A3" s="6" t="s">
        <v>33</v>
      </c>
      <c r="B3" s="7">
        <v>10</v>
      </c>
      <c r="C3" s="6">
        <v>8</v>
      </c>
      <c r="D3" s="8"/>
      <c r="E3" s="5"/>
      <c r="F3" s="5"/>
      <c r="G3" s="5"/>
      <c r="H3" s="5"/>
      <c r="I3" s="5"/>
    </row>
    <row r="4" spans="1:9" x14ac:dyDescent="0.25">
      <c r="A4" s="6" t="s">
        <v>34</v>
      </c>
      <c r="B4" s="7">
        <v>10</v>
      </c>
      <c r="C4" s="6">
        <v>8</v>
      </c>
      <c r="D4" s="8"/>
      <c r="E4" s="5"/>
      <c r="F4" s="5"/>
      <c r="G4" s="5"/>
      <c r="H4" s="5"/>
      <c r="I4" s="5"/>
    </row>
    <row r="5" spans="1:9" x14ac:dyDescent="0.25">
      <c r="A5" s="6" t="s">
        <v>35</v>
      </c>
      <c r="B5" s="7">
        <v>10</v>
      </c>
      <c r="C5" s="6">
        <v>8</v>
      </c>
      <c r="D5" s="8"/>
      <c r="E5" s="5"/>
      <c r="F5" s="5"/>
      <c r="G5" s="5"/>
      <c r="H5" s="5"/>
      <c r="I5" s="5"/>
    </row>
    <row r="6" spans="1:9" x14ac:dyDescent="0.25">
      <c r="A6" s="6" t="s">
        <v>36</v>
      </c>
      <c r="B6" s="7">
        <v>10</v>
      </c>
      <c r="C6" s="6">
        <v>8</v>
      </c>
      <c r="D6" s="8"/>
      <c r="E6" s="5"/>
      <c r="F6" s="5"/>
      <c r="G6" s="5"/>
      <c r="H6" s="5"/>
      <c r="I6" s="5"/>
    </row>
    <row r="7" spans="1:9" x14ac:dyDescent="0.25">
      <c r="A7" s="6" t="s">
        <v>37</v>
      </c>
      <c r="B7" s="7">
        <v>5</v>
      </c>
      <c r="C7" s="6">
        <v>0</v>
      </c>
      <c r="D7" s="8"/>
      <c r="E7" s="5"/>
      <c r="F7" s="5"/>
      <c r="G7" s="5"/>
      <c r="H7" s="5"/>
      <c r="I7" s="5"/>
    </row>
    <row r="8" spans="1:9" x14ac:dyDescent="0.25">
      <c r="A8" s="6">
        <v>2</v>
      </c>
      <c r="B8" s="7">
        <v>25</v>
      </c>
      <c r="C8" s="6">
        <v>25</v>
      </c>
      <c r="D8" s="8" t="s">
        <v>38</v>
      </c>
      <c r="E8" s="5"/>
      <c r="F8" s="5"/>
      <c r="G8" s="5"/>
      <c r="H8" s="5"/>
      <c r="I8" s="5"/>
    </row>
    <row r="9" spans="1:9" x14ac:dyDescent="0.25">
      <c r="A9" s="6">
        <v>3</v>
      </c>
      <c r="B9" s="7">
        <v>25</v>
      </c>
      <c r="C9" s="6">
        <v>20</v>
      </c>
      <c r="D9" s="8" t="s">
        <v>41</v>
      </c>
      <c r="E9" s="5"/>
      <c r="F9" s="5"/>
      <c r="G9" s="5"/>
      <c r="H9" s="5"/>
      <c r="I9" s="5"/>
    </row>
    <row r="10" spans="1:9" x14ac:dyDescent="0.25">
      <c r="A10" s="6" t="s">
        <v>39</v>
      </c>
      <c r="B10" s="7">
        <v>100</v>
      </c>
      <c r="C10" s="6">
        <f>SUM(C2:C9)</f>
        <v>82</v>
      </c>
      <c r="D10" s="8"/>
      <c r="E10" s="5"/>
      <c r="F10" s="5"/>
      <c r="G10" s="5"/>
      <c r="H10" s="5"/>
      <c r="I10" s="5"/>
    </row>
    <row r="11" spans="1:9" x14ac:dyDescent="0.25">
      <c r="A11" s="8"/>
      <c r="B11" s="8"/>
      <c r="C11" s="8"/>
      <c r="D11" s="8"/>
      <c r="E11" s="5"/>
      <c r="F11" s="5"/>
      <c r="G11" s="5"/>
      <c r="H11" s="5"/>
      <c r="I11" s="5"/>
    </row>
    <row r="12" spans="1:9" x14ac:dyDescent="0.25">
      <c r="A12" s="5"/>
      <c r="B12" s="5"/>
      <c r="C12" s="5"/>
      <c r="D12" s="5"/>
      <c r="E12" s="5"/>
      <c r="F12" s="5"/>
      <c r="G12" s="5"/>
      <c r="H12" s="5"/>
      <c r="I12" s="5"/>
    </row>
    <row r="13" spans="1:9" x14ac:dyDescent="0.25">
      <c r="A13" s="5"/>
      <c r="B13" s="5"/>
      <c r="C13" s="5"/>
      <c r="D13" s="5"/>
      <c r="E13" s="5"/>
      <c r="F13" s="5"/>
      <c r="G13" s="5"/>
      <c r="H13" s="5"/>
      <c r="I13" s="5"/>
    </row>
    <row r="14" spans="1:9" x14ac:dyDescent="0.25">
      <c r="A14" s="5"/>
      <c r="B14" s="5"/>
      <c r="C14" s="5"/>
      <c r="D14" s="5"/>
      <c r="E14" s="5"/>
      <c r="F14" s="5"/>
      <c r="G14" s="5"/>
      <c r="H14" s="5"/>
      <c r="I14" s="5"/>
    </row>
    <row r="15" spans="1:9" x14ac:dyDescent="0.25">
      <c r="A15" s="5"/>
      <c r="B15" s="5"/>
      <c r="C15" s="5"/>
      <c r="D15" s="5"/>
      <c r="E15" s="5"/>
      <c r="F15" s="5"/>
      <c r="G15" s="5"/>
      <c r="H15" s="5"/>
      <c r="I15" s="5"/>
    </row>
    <row r="16" spans="1:9" x14ac:dyDescent="0.25">
      <c r="A16" s="5"/>
      <c r="B16" s="5"/>
      <c r="C16" s="5"/>
      <c r="D16" s="5"/>
      <c r="E16" s="5"/>
      <c r="F16" s="5"/>
      <c r="G16" s="5"/>
      <c r="H16" s="5"/>
      <c r="I16" s="5"/>
    </row>
    <row r="17" spans="1:9" x14ac:dyDescent="0.25">
      <c r="A17" s="5"/>
      <c r="B17" s="5"/>
      <c r="C17" s="5"/>
      <c r="D17" s="5"/>
      <c r="E17" s="5"/>
      <c r="F17" s="5"/>
      <c r="G17" s="5"/>
      <c r="H17" s="5"/>
      <c r="I17" s="5"/>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Prob 1</vt:lpstr>
      <vt:lpstr>Prob 2</vt:lpstr>
      <vt:lpstr>Sheet3</vt:lpstr>
      <vt:lpstr>Score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Owner</cp:lastModifiedBy>
  <dcterms:created xsi:type="dcterms:W3CDTF">2014-03-28T11:59:55Z</dcterms:created>
  <dcterms:modified xsi:type="dcterms:W3CDTF">2014-04-09T08:14:31Z</dcterms:modified>
</cp:coreProperties>
</file>