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40" yWindow="180" windowWidth="25360" windowHeight="139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B27" i="2"/>
  <c r="B28" i="2"/>
  <c r="B35" i="1"/>
  <c r="S30" i="1"/>
  <c r="T30" i="1"/>
  <c r="E35" i="1"/>
  <c r="B36" i="1"/>
  <c r="S31" i="1"/>
  <c r="T31" i="1"/>
  <c r="E36" i="1"/>
  <c r="B37" i="1"/>
  <c r="S32" i="1"/>
  <c r="T32" i="1"/>
  <c r="E37" i="1"/>
  <c r="B38" i="1"/>
  <c r="S33" i="1"/>
  <c r="T33" i="1"/>
  <c r="E38" i="1"/>
  <c r="B39" i="1"/>
  <c r="S34" i="1"/>
  <c r="T34" i="1"/>
  <c r="E39" i="1"/>
  <c r="B40" i="1"/>
  <c r="S35" i="1"/>
  <c r="T35" i="1"/>
  <c r="E40" i="1"/>
  <c r="B41" i="1"/>
  <c r="S36" i="1"/>
  <c r="T36" i="1"/>
  <c r="E41" i="1"/>
  <c r="B42" i="1"/>
  <c r="S37" i="1"/>
  <c r="T37" i="1"/>
  <c r="E42" i="1"/>
  <c r="B43" i="1"/>
  <c r="S38" i="1"/>
  <c r="T38" i="1"/>
  <c r="E43" i="1"/>
  <c r="B44" i="1"/>
  <c r="S39" i="1"/>
  <c r="T39" i="1"/>
  <c r="E44" i="1"/>
  <c r="B45" i="1"/>
  <c r="S40" i="1"/>
  <c r="T40" i="1"/>
  <c r="E45" i="1"/>
  <c r="B46" i="1"/>
  <c r="S41" i="1"/>
  <c r="T41" i="1"/>
  <c r="E46" i="1"/>
  <c r="B47" i="1"/>
  <c r="S42" i="1"/>
  <c r="T42" i="1"/>
  <c r="E47" i="1"/>
  <c r="B48" i="1"/>
  <c r="S43" i="1"/>
  <c r="T43" i="1"/>
  <c r="E48" i="1"/>
  <c r="B49" i="1"/>
  <c r="S44" i="1"/>
  <c r="T44" i="1"/>
  <c r="E49" i="1"/>
  <c r="B50" i="1"/>
  <c r="S45" i="1"/>
  <c r="T45" i="1"/>
  <c r="E50" i="1"/>
  <c r="B51" i="1"/>
  <c r="S46" i="1"/>
  <c r="T46" i="1"/>
  <c r="E51" i="1"/>
  <c r="B52" i="1"/>
  <c r="S47" i="1"/>
  <c r="T47" i="1"/>
  <c r="E52" i="1"/>
  <c r="B53" i="1"/>
  <c r="S48" i="1"/>
  <c r="T48" i="1"/>
  <c r="E53" i="1"/>
  <c r="B54" i="1"/>
  <c r="S49" i="1"/>
  <c r="T49" i="1"/>
  <c r="E54" i="1"/>
  <c r="S29" i="1"/>
  <c r="T29" i="1"/>
  <c r="E34" i="1"/>
  <c r="B22" i="1"/>
  <c r="B26" i="1"/>
  <c r="B30" i="1"/>
  <c r="P36" i="1"/>
  <c r="Q36" i="1"/>
  <c r="D41" i="1"/>
  <c r="P37" i="1"/>
  <c r="Q37" i="1"/>
  <c r="D42" i="1"/>
  <c r="P38" i="1"/>
  <c r="Q38" i="1"/>
  <c r="D43" i="1"/>
  <c r="P39" i="1"/>
  <c r="Q39" i="1"/>
  <c r="D44" i="1"/>
  <c r="P40" i="1"/>
  <c r="Q40" i="1"/>
  <c r="D45" i="1"/>
  <c r="P41" i="1"/>
  <c r="Q41" i="1"/>
  <c r="D46" i="1"/>
  <c r="P42" i="1"/>
  <c r="Q42" i="1"/>
  <c r="D47" i="1"/>
  <c r="P43" i="1"/>
  <c r="Q43" i="1"/>
  <c r="D48" i="1"/>
  <c r="P44" i="1"/>
  <c r="Q44" i="1"/>
  <c r="D49" i="1"/>
  <c r="P45" i="1"/>
  <c r="Q45" i="1"/>
  <c r="D50" i="1"/>
  <c r="P46" i="1"/>
  <c r="Q46" i="1"/>
  <c r="D51" i="1"/>
  <c r="P47" i="1"/>
  <c r="Q47" i="1"/>
  <c r="D52" i="1"/>
  <c r="P48" i="1"/>
  <c r="Q48" i="1"/>
  <c r="D53" i="1"/>
  <c r="P49" i="1"/>
  <c r="Q49" i="1"/>
  <c r="D54" i="1"/>
  <c r="P30" i="1"/>
  <c r="Q30" i="1"/>
  <c r="D35" i="1"/>
  <c r="P31" i="1"/>
  <c r="Q31" i="1"/>
  <c r="D36" i="1"/>
  <c r="P32" i="1"/>
  <c r="Q32" i="1"/>
  <c r="D37" i="1"/>
  <c r="P33" i="1"/>
  <c r="Q33" i="1"/>
  <c r="D38" i="1"/>
  <c r="P34" i="1"/>
  <c r="Q34" i="1"/>
  <c r="D39" i="1"/>
  <c r="P35" i="1"/>
  <c r="Q35" i="1"/>
  <c r="D40" i="1"/>
  <c r="P29" i="1"/>
  <c r="Q29" i="1"/>
  <c r="D34" i="1"/>
  <c r="M49" i="1"/>
  <c r="N49" i="1"/>
  <c r="M43" i="1"/>
  <c r="N43" i="1"/>
  <c r="C48" i="1"/>
  <c r="M44" i="1"/>
  <c r="N44" i="1"/>
  <c r="C49" i="1"/>
  <c r="M45" i="1"/>
  <c r="N45" i="1"/>
  <c r="C50" i="1"/>
  <c r="M46" i="1"/>
  <c r="N46" i="1"/>
  <c r="C51" i="1"/>
  <c r="M47" i="1"/>
  <c r="N47" i="1"/>
  <c r="C52" i="1"/>
  <c r="M48" i="1"/>
  <c r="N48" i="1"/>
  <c r="C53" i="1"/>
  <c r="C54" i="1"/>
  <c r="M35" i="1"/>
  <c r="N35" i="1"/>
  <c r="C40" i="1"/>
  <c r="M36" i="1"/>
  <c r="N36" i="1"/>
  <c r="C41" i="1"/>
  <c r="M37" i="1"/>
  <c r="N37" i="1"/>
  <c r="C42" i="1"/>
  <c r="M38" i="1"/>
  <c r="N38" i="1"/>
  <c r="C43" i="1"/>
  <c r="M39" i="1"/>
  <c r="N39" i="1"/>
  <c r="C44" i="1"/>
  <c r="M40" i="1"/>
  <c r="N40" i="1"/>
  <c r="C45" i="1"/>
  <c r="M41" i="1"/>
  <c r="N41" i="1"/>
  <c r="C46" i="1"/>
  <c r="M42" i="1"/>
  <c r="N42" i="1"/>
  <c r="C47" i="1"/>
  <c r="M30" i="1"/>
  <c r="N30" i="1"/>
  <c r="M31" i="1"/>
  <c r="N31" i="1"/>
  <c r="M32" i="1"/>
  <c r="N32" i="1"/>
  <c r="M33" i="1"/>
  <c r="N33" i="1"/>
  <c r="M34" i="1"/>
  <c r="N34" i="1"/>
  <c r="M29" i="1"/>
  <c r="N29" i="1"/>
  <c r="C36" i="1"/>
  <c r="C37" i="1"/>
  <c r="C38" i="1"/>
  <c r="C39" i="1"/>
  <c r="C35" i="1"/>
  <c r="C34" i="1"/>
  <c r="B23" i="1"/>
  <c r="B27" i="1"/>
  <c r="B31" i="1"/>
  <c r="B21" i="1"/>
  <c r="B25" i="1"/>
  <c r="B29" i="1"/>
  <c r="F3" i="3"/>
  <c r="E4" i="3"/>
  <c r="D3" i="3"/>
  <c r="C4" i="3"/>
  <c r="F4" i="3"/>
  <c r="E5" i="3"/>
  <c r="D4" i="3"/>
  <c r="C5" i="3"/>
  <c r="F5" i="3"/>
  <c r="E6" i="3"/>
  <c r="D5" i="3"/>
  <c r="C6" i="3"/>
  <c r="F6" i="3"/>
  <c r="E7" i="3"/>
  <c r="D6" i="3"/>
  <c r="C7" i="3"/>
  <c r="F7" i="3"/>
  <c r="E8" i="3"/>
  <c r="D7" i="3"/>
  <c r="C8" i="3"/>
  <c r="F8" i="3"/>
  <c r="E9" i="3"/>
  <c r="D8" i="3"/>
  <c r="C9" i="3"/>
  <c r="F9" i="3"/>
  <c r="E10" i="3"/>
  <c r="D9" i="3"/>
  <c r="C10" i="3"/>
  <c r="F10" i="3"/>
  <c r="E11" i="3"/>
  <c r="D10" i="3"/>
  <c r="C11" i="3"/>
  <c r="F11" i="3"/>
  <c r="E12" i="3"/>
  <c r="D11" i="3"/>
  <c r="C12" i="3"/>
  <c r="F12" i="3"/>
  <c r="E13" i="3"/>
  <c r="D12" i="3"/>
  <c r="C13" i="3"/>
  <c r="F13" i="3"/>
  <c r="E14" i="3"/>
  <c r="D13" i="3"/>
  <c r="C14" i="3"/>
  <c r="F14" i="3"/>
  <c r="E15" i="3"/>
  <c r="D14" i="3"/>
  <c r="C15" i="3"/>
  <c r="F15" i="3"/>
  <c r="E16" i="3"/>
  <c r="D15" i="3"/>
  <c r="C16" i="3"/>
  <c r="F16" i="3"/>
  <c r="E17" i="3"/>
  <c r="D16" i="3"/>
  <c r="C17" i="3"/>
  <c r="F17" i="3"/>
  <c r="E18" i="3"/>
  <c r="D17" i="3"/>
  <c r="C18" i="3"/>
  <c r="F18" i="3"/>
  <c r="E19" i="3"/>
  <c r="D18" i="3"/>
  <c r="C19" i="3"/>
  <c r="F19" i="3"/>
  <c r="E20" i="3"/>
  <c r="D19" i="3"/>
  <c r="C20" i="3"/>
  <c r="F20" i="3"/>
  <c r="E21" i="3"/>
  <c r="D20" i="3"/>
  <c r="C21" i="3"/>
  <c r="F21" i="3"/>
  <c r="E22" i="3"/>
  <c r="D21" i="3"/>
  <c r="C22" i="3"/>
  <c r="F22" i="3"/>
  <c r="E23" i="3"/>
  <c r="D22" i="3"/>
  <c r="C23" i="3"/>
  <c r="F23" i="3"/>
  <c r="E24" i="3"/>
  <c r="D23" i="3"/>
  <c r="C24" i="3"/>
  <c r="F24" i="3"/>
  <c r="E25" i="3"/>
  <c r="D24" i="3"/>
  <c r="C25" i="3"/>
  <c r="F25" i="3"/>
  <c r="E26" i="3"/>
  <c r="D25" i="3"/>
  <c r="C26" i="3"/>
  <c r="F26" i="3"/>
  <c r="E27" i="3"/>
  <c r="D26" i="3"/>
  <c r="C27" i="3"/>
  <c r="F27" i="3"/>
  <c r="E28" i="3"/>
  <c r="D27" i="3"/>
  <c r="C28" i="3"/>
  <c r="F28" i="3"/>
  <c r="E29" i="3"/>
  <c r="D28" i="3"/>
  <c r="C29" i="3"/>
  <c r="F29" i="3"/>
  <c r="E30" i="3"/>
  <c r="D29" i="3"/>
  <c r="C30" i="3"/>
  <c r="F30" i="3"/>
  <c r="E31" i="3"/>
  <c r="D30" i="3"/>
  <c r="C31" i="3"/>
  <c r="F31" i="3"/>
  <c r="E32" i="3"/>
  <c r="D31" i="3"/>
  <c r="C32" i="3"/>
  <c r="F32" i="3"/>
  <c r="E33" i="3"/>
  <c r="D32" i="3"/>
  <c r="C33" i="3"/>
  <c r="F33" i="3"/>
  <c r="E34" i="3"/>
  <c r="D33" i="3"/>
  <c r="C34" i="3"/>
  <c r="F34" i="3"/>
  <c r="E35" i="3"/>
  <c r="D34" i="3"/>
  <c r="C35" i="3"/>
  <c r="F35" i="3"/>
  <c r="E36" i="3"/>
  <c r="D35" i="3"/>
  <c r="C36" i="3"/>
  <c r="F36" i="3"/>
  <c r="E37" i="3"/>
  <c r="D36" i="3"/>
  <c r="C37" i="3"/>
  <c r="F37" i="3"/>
  <c r="E38" i="3"/>
  <c r="D37" i="3"/>
  <c r="C38" i="3"/>
  <c r="F38" i="3"/>
  <c r="E39" i="3"/>
  <c r="D38" i="3"/>
  <c r="C39" i="3"/>
  <c r="F39" i="3"/>
  <c r="E40" i="3"/>
  <c r="D39" i="3"/>
  <c r="C40" i="3"/>
  <c r="F40" i="3"/>
  <c r="E41" i="3"/>
  <c r="D40" i="3"/>
  <c r="C41" i="3"/>
  <c r="F41" i="3"/>
  <c r="E42" i="3"/>
  <c r="D41" i="3"/>
  <c r="C42" i="3"/>
  <c r="F42" i="3"/>
  <c r="E43" i="3"/>
  <c r="G15" i="3"/>
  <c r="G10" i="3"/>
  <c r="D42" i="3"/>
  <c r="C43" i="3"/>
  <c r="F43" i="3"/>
  <c r="G5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C24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D43" i="3"/>
</calcChain>
</file>

<file path=xl/sharedStrings.xml><?xml version="1.0" encoding="utf-8"?>
<sst xmlns="http://schemas.openxmlformats.org/spreadsheetml/2006/main" count="53" uniqueCount="44">
  <si>
    <t>Alt A</t>
  </si>
  <si>
    <t>Alt B</t>
  </si>
  <si>
    <t>Alt C</t>
  </si>
  <si>
    <t>EOY</t>
  </si>
  <si>
    <t>a.</t>
  </si>
  <si>
    <t>b.</t>
  </si>
  <si>
    <t>c.</t>
  </si>
  <si>
    <t>A</t>
  </si>
  <si>
    <t>B</t>
  </si>
  <si>
    <t>C</t>
  </si>
  <si>
    <t>d.</t>
  </si>
  <si>
    <t>e.</t>
  </si>
  <si>
    <t>State Balance</t>
  </si>
  <si>
    <t>Total</t>
  </si>
  <si>
    <t>Annual Worth with paying equal payments.</t>
  </si>
  <si>
    <t>Annual Worth with paying lump sum.</t>
  </si>
  <si>
    <t>Balance</t>
  </si>
  <si>
    <t>Interest Accrued</t>
  </si>
  <si>
    <t>Money that could be taken out each year for the entire balance to be zero in 25 years.</t>
  </si>
  <si>
    <t>Interest Counting Inflation</t>
  </si>
  <si>
    <t>Balance Counting Inflation</t>
  </si>
  <si>
    <t>This is not a lot of money considering an engineers salary, I would say that this is not</t>
  </si>
  <si>
    <t>sufficient to live on considering that inflation will still increase 3% per year while you</t>
  </si>
  <si>
    <t>are receiving this money.</t>
  </si>
  <si>
    <t>Alternate C is the best option as it is the only option with a positive annual worth.</t>
  </si>
  <si>
    <t>f.</t>
  </si>
  <si>
    <t>MARR</t>
  </si>
  <si>
    <t>AW A</t>
  </si>
  <si>
    <t>AW B</t>
  </si>
  <si>
    <t>AW C</t>
  </si>
  <si>
    <t>I used the least common multiple planning horizon of the three different options which was 12 years so as to</t>
  </si>
  <si>
    <t xml:space="preserve">include all the salvage values at an equal time.  This method allows for an even comparison between the investments.  </t>
  </si>
  <si>
    <t>Alternate C is the best option as it has the highest present worth of all three investments.</t>
  </si>
  <si>
    <t xml:space="preserve">No matter how long the planning horizon is, alternate C will always be the best option as is the </t>
  </si>
  <si>
    <t>usual scenario when buying the more expensive products, unless the planning horizon is very small.</t>
  </si>
  <si>
    <t>Alternate C is the best option as it has the highest future worth of the three investments.</t>
  </si>
  <si>
    <t>Again, this option will always have the highest worth as long as the horizon is not very short.</t>
  </si>
  <si>
    <t>Losing money each year is not going to be a good investment so alternate C is the only real option to take.</t>
  </si>
  <si>
    <t>Graph Below</t>
  </si>
  <si>
    <t>My answers in b-d do not differ as they shouldn't.  Alternate C is the option that will allow you to make the most amount of money</t>
  </si>
  <si>
    <t>out of the three investments no matter which way you compare them.</t>
  </si>
  <si>
    <t>The state should accept the man's offer as it has a much lower annual cost than paying the lump sum over the 20 years.</t>
  </si>
  <si>
    <t>From the spreadsheet and the present value calculation, the equal payments will cost more in the long run.</t>
  </si>
  <si>
    <t>Money each period factoring in the 3% inflation, which is definitely not sufficient to live off 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</si>
</sst>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8" fontId="0" fillId="2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AW A</c:v>
          </c:tx>
          <c:marker>
            <c:symbol val="none"/>
          </c:marker>
          <c:cat>
            <c:strLit>
              <c:ptCount val="1"/>
              <c:pt idx="0">
                <c:v>_x0004_MARR</c:v>
              </c:pt>
            </c:strLit>
          </c:cat>
          <c:val>
            <c:numRef>
              <c:f>Sheet1!$C$34:$C$54</c:f>
              <c:numCache>
                <c:formatCode>"$"#,##0.00_);[Red]\("$"#,##0.00\)</c:formatCode>
                <c:ptCount val="21"/>
                <c:pt idx="0">
                  <c:v>-2000.0</c:v>
                </c:pt>
                <c:pt idx="1">
                  <c:v>-2067.34506332136</c:v>
                </c:pt>
                <c:pt idx="2">
                  <c:v>-2136.092095744197</c:v>
                </c:pt>
                <c:pt idx="3">
                  <c:v>-2206.304854419659</c:v>
                </c:pt>
                <c:pt idx="4">
                  <c:v>-2278.041641131054</c:v>
                </c:pt>
                <c:pt idx="5">
                  <c:v>-2351.355210472786</c:v>
                </c:pt>
                <c:pt idx="6">
                  <c:v>-2426.292735221197</c:v>
                </c:pt>
                <c:pt idx="7">
                  <c:v>-2502.895825148877</c:v>
                </c:pt>
                <c:pt idx="8">
                  <c:v>-2581.200594873858</c:v>
                </c:pt>
                <c:pt idx="9">
                  <c:v>-2661.237775849292</c:v>
                </c:pt>
                <c:pt idx="10">
                  <c:v>-2743.032867281909</c:v>
                </c:pt>
                <c:pt idx="11">
                  <c:v>-2826.606320606274</c:v>
                </c:pt>
                <c:pt idx="12">
                  <c:v>-2911.973752121903</c:v>
                </c:pt>
                <c:pt idx="13">
                  <c:v>-2999.146178502805</c:v>
                </c:pt>
                <c:pt idx="14">
                  <c:v>-3088.130270095052</c:v>
                </c:pt>
                <c:pt idx="15">
                  <c:v>-3178.92861720684</c:v>
                </c:pt>
                <c:pt idx="16">
                  <c:v>-3271.54000494811</c:v>
                </c:pt>
                <c:pt idx="17">
                  <c:v>-3365.959692574106</c:v>
                </c:pt>
                <c:pt idx="18">
                  <c:v>-3462.179693712707</c:v>
                </c:pt>
                <c:pt idx="19">
                  <c:v>-3560.189054293729</c:v>
                </c:pt>
                <c:pt idx="20">
                  <c:v>-3659.974125436848</c:v>
                </c:pt>
              </c:numCache>
            </c:numRef>
          </c:val>
          <c:smooth val="0"/>
        </c:ser>
        <c:ser>
          <c:idx val="2"/>
          <c:order val="1"/>
          <c:tx>
            <c:v>AW B</c:v>
          </c:tx>
          <c:marker>
            <c:symbol val="none"/>
          </c:marker>
          <c:cat>
            <c:strLit>
              <c:ptCount val="1"/>
              <c:pt idx="0">
                <c:v>_x0004_MARR</c:v>
              </c:pt>
            </c:strLit>
          </c:cat>
          <c:val>
            <c:numRef>
              <c:f>Sheet1!$D$34:$D$54</c:f>
              <c:numCache>
                <c:formatCode>"$"#,##0.00_);[Red]\("$"#,##0.00\)</c:formatCode>
                <c:ptCount val="21"/>
                <c:pt idx="0">
                  <c:v>2250.0</c:v>
                </c:pt>
                <c:pt idx="1">
                  <c:v>2046.471536946664</c:v>
                </c:pt>
                <c:pt idx="2">
                  <c:v>1839.983680856572</c:v>
                </c:pt>
                <c:pt idx="3">
                  <c:v>1630.439779081088</c:v>
                </c:pt>
                <c:pt idx="4">
                  <c:v>1417.75283173768</c:v>
                </c:pt>
                <c:pt idx="5">
                  <c:v>1201.845711417177</c:v>
                </c:pt>
                <c:pt idx="6">
                  <c:v>982.651268050772</c:v>
                </c:pt>
                <c:pt idx="7">
                  <c:v>760.1123263974386</c:v>
                </c:pt>
                <c:pt idx="8">
                  <c:v>534.1815849369775</c:v>
                </c:pt>
                <c:pt idx="9">
                  <c:v>304.8214259287664</c:v>
                </c:pt>
                <c:pt idx="10">
                  <c:v>72.0036470349753</c:v>
                </c:pt>
                <c:pt idx="11">
                  <c:v>-164.2908747677124</c:v>
                </c:pt>
                <c:pt idx="12">
                  <c:v>-404.0725762204518</c:v>
                </c:pt>
                <c:pt idx="13">
                  <c:v>-647.3436471936343</c:v>
                </c:pt>
                <c:pt idx="14">
                  <c:v>-894.0985063215534</c:v>
                </c:pt>
                <c:pt idx="15">
                  <c:v>-1144.324303279928</c:v>
                </c:pt>
                <c:pt idx="16">
                  <c:v>-1398.001438828566</c:v>
                </c:pt>
                <c:pt idx="17">
                  <c:v>-1655.104094534218</c:v>
                </c:pt>
                <c:pt idx="18">
                  <c:v>-1915.600764937379</c:v>
                </c:pt>
                <c:pt idx="19">
                  <c:v>-2179.454785801703</c:v>
                </c:pt>
                <c:pt idx="20">
                  <c:v>-2446.624852960137</c:v>
                </c:pt>
              </c:numCache>
            </c:numRef>
          </c:val>
          <c:smooth val="0"/>
        </c:ser>
        <c:ser>
          <c:idx val="3"/>
          <c:order val="2"/>
          <c:tx>
            <c:v>AW C</c:v>
          </c:tx>
          <c:marker>
            <c:symbol val="none"/>
          </c:marker>
          <c:cat>
            <c:strLit>
              <c:ptCount val="1"/>
              <c:pt idx="0">
                <c:v>_x0004_MARR</c:v>
              </c:pt>
            </c:strLit>
          </c:cat>
          <c:val>
            <c:numRef>
              <c:f>Sheet1!$E$34:$E$54</c:f>
              <c:numCache>
                <c:formatCode>"$"#,##0.00_);[Red]\("$"#,##0.00\)</c:formatCode>
                <c:ptCount val="21"/>
                <c:pt idx="0">
                  <c:v>5666.666666666666</c:v>
                </c:pt>
                <c:pt idx="1">
                  <c:v>5322.304186059416</c:v>
                </c:pt>
                <c:pt idx="2">
                  <c:v>4972.493166430756</c:v>
                </c:pt>
                <c:pt idx="3">
                  <c:v>4617.157741528986</c:v>
                </c:pt>
                <c:pt idx="4">
                  <c:v>4256.235020345138</c:v>
                </c:pt>
                <c:pt idx="5">
                  <c:v>3889.675331888792</c:v>
                </c:pt>
                <c:pt idx="6">
                  <c:v>3517.442309028089</c:v>
                </c:pt>
                <c:pt idx="7">
                  <c:v>3139.512822021806</c:v>
                </c:pt>
                <c:pt idx="8">
                  <c:v>2755.876774347462</c:v>
                </c:pt>
                <c:pt idx="9">
                  <c:v>2366.536774885924</c:v>
                </c:pt>
                <c:pt idx="10">
                  <c:v>1971.507701479611</c:v>
                </c:pt>
                <c:pt idx="11">
                  <c:v>1570.816171372115</c:v>
                </c:pt>
                <c:pt idx="12">
                  <c:v>1164.49993410833</c:v>
                </c:pt>
                <c:pt idx="13">
                  <c:v>752.6072021800952</c:v>
                </c:pt>
                <c:pt idx="14">
                  <c:v>335.195934100695</c:v>
                </c:pt>
                <c:pt idx="15">
                  <c:v>-87.66691625708047</c:v>
                </c:pt>
                <c:pt idx="16">
                  <c:v>-515.906171261932</c:v>
                </c:pt>
                <c:pt idx="17">
                  <c:v>-949.4392104378428</c:v>
                </c:pt>
                <c:pt idx="18">
                  <c:v>-1388.176750318027</c:v>
                </c:pt>
                <c:pt idx="19">
                  <c:v>-1832.02361415807</c:v>
                </c:pt>
                <c:pt idx="20">
                  <c:v>-2280.879483719264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279464"/>
        <c:axId val="2081282552"/>
      </c:lineChart>
      <c:catAx>
        <c:axId val="2081279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282552"/>
        <c:crosses val="autoZero"/>
        <c:auto val="1"/>
        <c:lblAlgn val="ctr"/>
        <c:lblOffset val="100"/>
        <c:noMultiLvlLbl val="0"/>
      </c:catAx>
      <c:valAx>
        <c:axId val="2081282552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2081279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6350</xdr:rowOff>
    </xdr:from>
    <xdr:to>
      <xdr:col>11</xdr:col>
      <xdr:colOff>304800</xdr:colOff>
      <xdr:row>76</xdr:row>
      <xdr:rowOff>82550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8"/>
  <sheetViews>
    <sheetView tabSelected="1" topLeftCell="A29" workbookViewId="0">
      <selection activeCell="M62" sqref="M62"/>
    </sheetView>
  </sheetViews>
  <sheetFormatPr baseColWidth="10" defaultColWidth="8.83203125" defaultRowHeight="14" x14ac:dyDescent="0"/>
  <cols>
    <col min="2" max="2" width="10.83203125" bestFit="1" customWidth="1"/>
    <col min="3" max="4" width="10.5" bestFit="1" customWidth="1"/>
    <col min="5" max="5" width="9.83203125" bestFit="1" customWidth="1"/>
    <col min="9" max="9" width="10.5" bestFit="1" customWidth="1"/>
    <col min="10" max="11" width="10.83203125" bestFit="1" customWidth="1"/>
    <col min="13" max="14" width="10.83203125" bestFit="1" customWidth="1"/>
    <col min="15" max="15" width="8.83203125" customWidth="1"/>
    <col min="17" max="17" width="10.83203125" bestFit="1" customWidth="1"/>
    <col min="20" max="20" width="10.83203125" bestFit="1" customWidth="1"/>
  </cols>
  <sheetData>
    <row r="2" spans="1:9">
      <c r="A2" t="s">
        <v>4</v>
      </c>
      <c r="B2" t="s">
        <v>3</v>
      </c>
      <c r="C2" t="s">
        <v>0</v>
      </c>
      <c r="D2" t="s">
        <v>1</v>
      </c>
      <c r="E2" t="s">
        <v>2</v>
      </c>
    </row>
    <row r="3" spans="1:9">
      <c r="B3">
        <v>0</v>
      </c>
      <c r="C3">
        <v>-10000</v>
      </c>
      <c r="D3">
        <v>-20000</v>
      </c>
      <c r="E3">
        <v>-30000</v>
      </c>
    </row>
    <row r="4" spans="1:9">
      <c r="B4">
        <v>1</v>
      </c>
      <c r="C4">
        <v>4000</v>
      </c>
      <c r="D4">
        <v>5500</v>
      </c>
      <c r="E4">
        <v>7000</v>
      </c>
    </row>
    <row r="5" spans="1:9">
      <c r="B5">
        <v>2</v>
      </c>
      <c r="C5">
        <v>4000</v>
      </c>
      <c r="D5">
        <v>5500</v>
      </c>
      <c r="E5">
        <v>7000</v>
      </c>
      <c r="I5" s="1"/>
    </row>
    <row r="6" spans="1:9">
      <c r="B6">
        <v>3</v>
      </c>
      <c r="C6">
        <v>-6000</v>
      </c>
      <c r="D6">
        <v>5500</v>
      </c>
      <c r="E6">
        <v>7000</v>
      </c>
      <c r="I6" s="1"/>
    </row>
    <row r="7" spans="1:9">
      <c r="B7">
        <v>4</v>
      </c>
      <c r="C7">
        <v>4000</v>
      </c>
      <c r="D7">
        <v>8000</v>
      </c>
      <c r="E7">
        <v>7000</v>
      </c>
      <c r="I7" s="1"/>
    </row>
    <row r="8" spans="1:9">
      <c r="B8">
        <v>5</v>
      </c>
      <c r="C8">
        <v>-6000</v>
      </c>
      <c r="D8">
        <v>-14500</v>
      </c>
      <c r="E8">
        <v>7000</v>
      </c>
    </row>
    <row r="9" spans="1:9">
      <c r="B9">
        <v>6</v>
      </c>
      <c r="C9">
        <v>4000</v>
      </c>
      <c r="D9">
        <v>5500</v>
      </c>
      <c r="E9">
        <v>12000</v>
      </c>
    </row>
    <row r="10" spans="1:9">
      <c r="B10">
        <v>7</v>
      </c>
      <c r="C10">
        <v>-6000</v>
      </c>
      <c r="D10">
        <v>5500</v>
      </c>
      <c r="E10">
        <v>-23000</v>
      </c>
    </row>
    <row r="11" spans="1:9">
      <c r="B11">
        <v>8</v>
      </c>
      <c r="C11">
        <v>4000</v>
      </c>
      <c r="D11">
        <v>8000</v>
      </c>
      <c r="E11">
        <v>7000</v>
      </c>
    </row>
    <row r="12" spans="1:9">
      <c r="B12">
        <v>9</v>
      </c>
      <c r="C12">
        <v>-6000</v>
      </c>
      <c r="D12">
        <v>-14500</v>
      </c>
      <c r="E12">
        <v>7000</v>
      </c>
    </row>
    <row r="13" spans="1:9">
      <c r="B13">
        <v>10</v>
      </c>
      <c r="C13">
        <v>4000</v>
      </c>
      <c r="D13">
        <v>5500</v>
      </c>
      <c r="E13">
        <v>7000</v>
      </c>
    </row>
    <row r="14" spans="1:9">
      <c r="B14">
        <v>11</v>
      </c>
      <c r="C14">
        <v>-6000</v>
      </c>
      <c r="D14">
        <v>5500</v>
      </c>
      <c r="E14">
        <v>7000</v>
      </c>
    </row>
    <row r="15" spans="1:9">
      <c r="B15">
        <v>12</v>
      </c>
      <c r="C15">
        <v>4000</v>
      </c>
      <c r="D15">
        <v>8000</v>
      </c>
      <c r="E15">
        <v>12000</v>
      </c>
    </row>
    <row r="18" spans="1:20">
      <c r="B18" t="s">
        <v>30</v>
      </c>
    </row>
    <row r="19" spans="1:20">
      <c r="B19" t="s">
        <v>31</v>
      </c>
    </row>
    <row r="21" spans="1:20">
      <c r="A21" t="s">
        <v>5</v>
      </c>
      <c r="B21" s="1">
        <f>NPV(0.05,C4:C15)-10000</f>
        <v>-10420.326458547677</v>
      </c>
      <c r="C21" s="1" t="s">
        <v>7</v>
      </c>
      <c r="D21" t="s">
        <v>32</v>
      </c>
    </row>
    <row r="22" spans="1:20">
      <c r="B22" s="1">
        <f>NPV(0.05,D4:D15)-20000</f>
        <v>5326.130484238638</v>
      </c>
      <c r="C22" s="1" t="s">
        <v>8</v>
      </c>
      <c r="D22" t="s">
        <v>33</v>
      </c>
    </row>
    <row r="23" spans="1:20">
      <c r="B23" s="1">
        <f>NPV(0.05,E4:E15)-30000</f>
        <v>17237.585625308951</v>
      </c>
      <c r="C23" s="1" t="s">
        <v>9</v>
      </c>
      <c r="D23" t="s">
        <v>34</v>
      </c>
    </row>
    <row r="25" spans="1:20">
      <c r="A25" t="s">
        <v>6</v>
      </c>
      <c r="B25" s="1">
        <f>FV(0.05,12,,-B21)</f>
        <v>-18713.409189798615</v>
      </c>
      <c r="C25" s="1" t="s">
        <v>7</v>
      </c>
      <c r="D25" t="s">
        <v>35</v>
      </c>
    </row>
    <row r="26" spans="1:20">
      <c r="B26" s="1">
        <f>FV(0.05,12,,-B22)</f>
        <v>9564.9651233392651</v>
      </c>
      <c r="C26" s="1" t="s">
        <v>8</v>
      </c>
      <c r="D26" t="s">
        <v>36</v>
      </c>
    </row>
    <row r="27" spans="1:20">
      <c r="B27" s="1">
        <f>FV(0.05,12,,-B23)</f>
        <v>30956.227190559199</v>
      </c>
      <c r="C27" s="1" t="s">
        <v>9</v>
      </c>
    </row>
    <row r="29" spans="1:20">
      <c r="A29" t="s">
        <v>10</v>
      </c>
      <c r="B29" s="1">
        <f>PMT(0.05,12,-B21,-B25)</f>
        <v>-2351.3552104727864</v>
      </c>
      <c r="C29" s="1" t="s">
        <v>7</v>
      </c>
      <c r="D29" t="s">
        <v>24</v>
      </c>
      <c r="M29" s="1">
        <f>NPV(B34,$C$4:$C$15)-10000</f>
        <v>-12000</v>
      </c>
      <c r="N29" s="1">
        <f>FV(B34,12,,-M29)</f>
        <v>-12000</v>
      </c>
      <c r="P29" s="5">
        <f>NPV(B34,$D$4:$D$15)-20000</f>
        <v>13500</v>
      </c>
      <c r="Q29" s="1">
        <f>FV(B34,12,,-P29)</f>
        <v>13500</v>
      </c>
      <c r="S29" s="5">
        <f>NPV(B34,$E$4:$E$15)-30000</f>
        <v>34000</v>
      </c>
      <c r="T29" s="1">
        <f>FV(B34,12,,-S29)</f>
        <v>34000</v>
      </c>
    </row>
    <row r="30" spans="1:20">
      <c r="B30" s="1">
        <f>PMT(0.05,12,-B22,-B26)</f>
        <v>1201.8457114171772</v>
      </c>
      <c r="C30" s="1" t="s">
        <v>8</v>
      </c>
      <c r="D30" t="s">
        <v>37</v>
      </c>
      <c r="M30" s="1">
        <f>NPV(B35,$C$4:$C$15)-10000</f>
        <v>-11634.06442605395</v>
      </c>
      <c r="N30" s="1">
        <f>FV(B35,12,,-M30)</f>
        <v>-13109.554997445521</v>
      </c>
      <c r="P30" s="5">
        <f>NPV(B35,$D$4:$D$15)-20000</f>
        <v>11516.597847807938</v>
      </c>
      <c r="Q30" s="1">
        <f>FV(B35,12,,-P30)</f>
        <v>12977.190716873958</v>
      </c>
      <c r="S30" s="5">
        <f>NPV(B35,$E$4:$E$15)-30000</f>
        <v>29951.472975775148</v>
      </c>
      <c r="T30" s="1">
        <f>FV(B35,12,,-S30)</f>
        <v>33750.069438424711</v>
      </c>
    </row>
    <row r="31" spans="1:20">
      <c r="B31" s="1">
        <f>PMT(0.05,12,-B23,-B27)</f>
        <v>3889.6753318887918</v>
      </c>
      <c r="C31" s="1" t="s">
        <v>9</v>
      </c>
      <c r="M31" s="1">
        <f>NPV(B36,$C$4:$C$15)-10000</f>
        <v>-11294.95139589949</v>
      </c>
      <c r="N31" s="1">
        <f>FV(B36,12,,-M31)</f>
        <v>-14324.729427832295</v>
      </c>
      <c r="P31" s="5">
        <f>NPV(B36,$D$4:$D$15)-20000</f>
        <v>9729.2276329887209</v>
      </c>
      <c r="Q31" s="1">
        <f>FV(B36,12,,-P31)</f>
        <v>12339.01311296912</v>
      </c>
      <c r="S31" s="5">
        <f>NPV(B36,$E$4:$E$15)-30000</f>
        <v>26292.905976842099</v>
      </c>
      <c r="T31" s="1">
        <f>FV(B36,12,,-S31)</f>
        <v>33345.762260334493</v>
      </c>
    </row>
    <row r="32" spans="1:20">
      <c r="M32" s="1">
        <f>NPV(B37,$C$4:$C$15)-10000</f>
        <v>-10980.783665960402</v>
      </c>
      <c r="N32" s="1">
        <f>FV(B37,12,,-M32)</f>
        <v>-15655.971857845734</v>
      </c>
      <c r="P32" s="5">
        <f>NPV(B37,$D$4:$D$15)-20000</f>
        <v>8114.7020361222858</v>
      </c>
      <c r="Q32" s="1">
        <f>FV(B37,12,,-P32)</f>
        <v>11569.624771514202</v>
      </c>
      <c r="S32" s="5">
        <f>NPV(B37,$E$4:$E$15)-30000</f>
        <v>22979.603299055467</v>
      </c>
      <c r="T32" s="1">
        <f>FV(B37,12,,-S32)</f>
        <v>32763.419579034693</v>
      </c>
    </row>
    <row r="33" spans="1:20">
      <c r="A33" t="s">
        <v>11</v>
      </c>
      <c r="B33" t="s">
        <v>26</v>
      </c>
      <c r="C33" s="1" t="s">
        <v>27</v>
      </c>
      <c r="D33" t="s">
        <v>28</v>
      </c>
      <c r="E33" t="s">
        <v>29</v>
      </c>
      <c r="M33" s="1">
        <f>NPV(B38,$C$4:$C$15)-10000</f>
        <v>-10689.794415750841</v>
      </c>
      <c r="N33" s="1">
        <f>FV(B38,12,,-M33)</f>
        <v>-17114.705269481983</v>
      </c>
      <c r="P33" s="5">
        <f>NPV(B38,$D$4:$D$15)-20000</f>
        <v>6652.8574500067734</v>
      </c>
      <c r="Q33" s="1">
        <f>FV(B38,12,,-P33)</f>
        <v>10651.439122998874</v>
      </c>
      <c r="S33" s="5">
        <f>NPV(B38,$E$4:$E$15)-30000</f>
        <v>19972.539803977677</v>
      </c>
      <c r="T33" s="1">
        <f>FV(B38,12,,-S33)</f>
        <v>31976.679712793713</v>
      </c>
    </row>
    <row r="34" spans="1:20">
      <c r="B34" s="5">
        <v>0</v>
      </c>
      <c r="C34" s="1">
        <f>PMT(B34,12,-M29,-N29)</f>
        <v>-2000</v>
      </c>
      <c r="D34" s="1">
        <f>PMT(B34,12,-P29,-Q29)</f>
        <v>2250</v>
      </c>
      <c r="E34" s="1">
        <f>PMT(B34,12,-S29,-T29)</f>
        <v>5666.666666666667</v>
      </c>
      <c r="J34" s="1"/>
      <c r="K34" s="1"/>
      <c r="M34" s="1">
        <f>NPV(B39,$C$4:$C$15)-10000</f>
        <v>-10420.326458547677</v>
      </c>
      <c r="N34" s="1">
        <f>FV(B39,12,,-M34)</f>
        <v>-18713.409189798615</v>
      </c>
      <c r="P34" s="5">
        <f>NPV(B39,$D$4:$D$15)-20000</f>
        <v>5326.130484238638</v>
      </c>
      <c r="Q34" s="1">
        <f>FV(B39,12,,-P34)</f>
        <v>9564.9651233392651</v>
      </c>
      <c r="S34" s="5">
        <f>NPV(B39,$E$4:$E$15)-30000</f>
        <v>17237.585625308951</v>
      </c>
      <c r="T34" s="1">
        <f>FV(B39,12,,-S34)</f>
        <v>30956.227190559199</v>
      </c>
    </row>
    <row r="35" spans="1:20">
      <c r="B35" s="5">
        <f>B34+0.01</f>
        <v>0.01</v>
      </c>
      <c r="C35" s="1">
        <f>PMT(B35,12,-M30,-N30)</f>
        <v>-2067.3450633213602</v>
      </c>
      <c r="D35" s="1">
        <f>PMT(B35,12,-P30,-Q30)</f>
        <v>2046.4715369466644</v>
      </c>
      <c r="E35" s="1">
        <f>PMT(B35,12,-S30,-T30)</f>
        <v>5322.3041860594167</v>
      </c>
      <c r="M35" s="1">
        <f>NPV(B40,$C$4:$C$15)-10000</f>
        <v>-10170.82982289014</v>
      </c>
      <c r="N35" s="1">
        <f>FV(B40,12,,-M35)</f>
        <v>-20465.707885259351</v>
      </c>
      <c r="P35" s="5">
        <f>NPV(B40,$D$4:$D$15)-20000</f>
        <v>4119.197439578722</v>
      </c>
      <c r="Q35" s="1">
        <f>FV(B40,12,,-P35)</f>
        <v>8288.6345547143428</v>
      </c>
      <c r="S35" s="5">
        <f>NPV(B40,$E$4:$E$15)-30000</f>
        <v>14744.843694096518</v>
      </c>
      <c r="T35" s="1">
        <f>FV(B40,12,,-S35)</f>
        <v>29669.522459027699</v>
      </c>
    </row>
    <row r="36" spans="1:20">
      <c r="B36" s="5">
        <f t="shared" ref="B36:B54" si="0">B35+0.01</f>
        <v>0.02</v>
      </c>
      <c r="C36" s="1">
        <f>PMT(B36,12,-M31,-N31)</f>
        <v>-2136.0920957441967</v>
      </c>
      <c r="D36" s="1">
        <f>PMT(B36,12,-P31,-Q31)</f>
        <v>1839.9836808565724</v>
      </c>
      <c r="E36" s="1">
        <f>PMT(B36,12,-S31,-T31)</f>
        <v>4972.4931664307569</v>
      </c>
      <c r="M36" s="1">
        <f>NPV(B41,$C$4:$C$15)-10000</f>
        <v>-9939.8581860647682</v>
      </c>
      <c r="N36" s="1">
        <f>FV(B41,12,,-M36)</f>
        <v>-22386.465002118461</v>
      </c>
      <c r="P36" s="5">
        <f>NPV(B41,$D$4:$D$15)-20000</f>
        <v>3018.6668793619901</v>
      </c>
      <c r="Q36" s="1">
        <f>FV(B41,12,,-P36)</f>
        <v>6798.6161555736908</v>
      </c>
      <c r="S36" s="5">
        <f>NPV(B41,$E$4:$E$15)-30000</f>
        <v>12468.082734674957</v>
      </c>
      <c r="T36" s="1">
        <f>FV(B41,12,,-S36)</f>
        <v>28080.511065502604</v>
      </c>
    </row>
    <row r="37" spans="1:20">
      <c r="B37" s="5">
        <f t="shared" si="0"/>
        <v>0.03</v>
      </c>
      <c r="C37" s="1">
        <f>PMT(B37,12,-M32,-N32)</f>
        <v>-2206.3048544196595</v>
      </c>
      <c r="D37" s="1">
        <f>PMT(B37,12,-P32,-Q32)</f>
        <v>1630.4397790810879</v>
      </c>
      <c r="E37" s="1">
        <f>PMT(B37,12,-S32,-T32)</f>
        <v>4617.1577415289858</v>
      </c>
      <c r="G37" t="s">
        <v>38</v>
      </c>
      <c r="M37" s="1">
        <f>NPV(B42,$C$4:$C$15)-10000</f>
        <v>-9726.0645301514433</v>
      </c>
      <c r="N37" s="1">
        <f>FV(B42,12,,-M37)</f>
        <v>-24491.885054080398</v>
      </c>
      <c r="P37" s="5">
        <f>NPV(B42,$D$4:$D$15)-20000</f>
        <v>2012.8170496448838</v>
      </c>
      <c r="Q37" s="1">
        <f>FV(B42,12,,-P37)</f>
        <v>5068.6157450394912</v>
      </c>
      <c r="S37" s="5">
        <f>NPV(B42,$E$4:$E$15)-30000</f>
        <v>10384.251188257185</v>
      </c>
      <c r="T37" s="1">
        <f>FV(B42,12,,-S37)</f>
        <v>26149.311027811225</v>
      </c>
    </row>
    <row r="38" spans="1:20">
      <c r="B38" s="5">
        <f t="shared" si="0"/>
        <v>0.04</v>
      </c>
      <c r="C38" s="1">
        <f>PMT(B38,12,-M33,-N33)</f>
        <v>-2278.0416411310543</v>
      </c>
      <c r="D38" s="1">
        <f>PMT(B38,12,-P33,-Q33)</f>
        <v>1417.7528317376798</v>
      </c>
      <c r="E38" s="1">
        <f>PMT(B38,12,-S33,-T33)</f>
        <v>4256.2350203451379</v>
      </c>
      <c r="M38" s="1">
        <f>NPV(B43,$C$4:$C$15)-10000</f>
        <v>-9528.1963043176092</v>
      </c>
      <c r="N38" s="1">
        <f>FV(B43,12,,-M38)</f>
        <v>-26799.622179068087</v>
      </c>
      <c r="P38" s="5">
        <f>NPV(B43,$D$4:$D$15)-20000</f>
        <v>1091.371244752605</v>
      </c>
      <c r="Q38" s="1">
        <f>FV(B43,12,,-P38)</f>
        <v>3069.6614639662134</v>
      </c>
      <c r="S38" s="5">
        <f>NPV(B43,$E$4:$E$15)-30000</f>
        <v>8473.0598509949632</v>
      </c>
      <c r="T38" s="1">
        <f>FV(B43,12,,-S38)</f>
        <v>23831.877036832168</v>
      </c>
    </row>
    <row r="39" spans="1:20">
      <c r="B39" s="5">
        <f t="shared" si="0"/>
        <v>0.05</v>
      </c>
      <c r="C39" s="1">
        <f>PMT(B39,12,-M34,-N34)</f>
        <v>-2351.3552104727864</v>
      </c>
      <c r="D39" s="1">
        <f>PMT(B39,12,-P34,-Q34)</f>
        <v>1201.8457114171772</v>
      </c>
      <c r="E39" s="1">
        <f>PMT(B39,12,-S34,-T34)</f>
        <v>3889.6753318887918</v>
      </c>
      <c r="M39" s="1">
        <f>NPV(B44,$C$4:$C$15)-10000</f>
        <v>-9345.0903088674422</v>
      </c>
      <c r="N39" s="1">
        <f>FV(B44,12,,-M39)</f>
        <v>-29328.896608370018</v>
      </c>
      <c r="P39" s="5">
        <f>NPV(B44,$D$4:$D$15)-20000</f>
        <v>245.30533051046586</v>
      </c>
      <c r="Q39" s="1">
        <f>FV(B44,12,,-P39)</f>
        <v>769.87321023497043</v>
      </c>
      <c r="S39" s="5">
        <f>NPV(B44,$E$4:$E$15)-30000</f>
        <v>6716.6229521744754</v>
      </c>
      <c r="T39" s="1">
        <f>FV(B44,12,,-S39)</f>
        <v>21079.640068839966</v>
      </c>
    </row>
    <row r="40" spans="1:20">
      <c r="B40" s="5">
        <f t="shared" si="0"/>
        <v>6.0000000000000005E-2</v>
      </c>
      <c r="C40" s="1">
        <f>PMT(B40,12,-M35,-N35)</f>
        <v>-2426.2927352211968</v>
      </c>
      <c r="D40" s="1">
        <f>PMT(B40,12,-P35,-Q35)</f>
        <v>982.65126805077205</v>
      </c>
      <c r="E40" s="1">
        <f>PMT(B40,12,-S35,-T35)</f>
        <v>3517.4423090280889</v>
      </c>
      <c r="M40" s="1">
        <f>NPV(B45,$C$4:$C$15)-10000</f>
        <v>-9175.6674631473852</v>
      </c>
      <c r="N40" s="1">
        <f>FV(B45,12,,-M40)</f>
        <v>-32100.619313730804</v>
      </c>
      <c r="P40" s="5">
        <f>NPV(B45,$D$4:$D$15)-20000</f>
        <v>-533.31743550859392</v>
      </c>
      <c r="Q40" s="1">
        <f>FV(B45,12,,-P40)</f>
        <v>-1865.7847006112195</v>
      </c>
      <c r="S40" s="5">
        <f>NPV(B45,$E$4:$E$15)-30000</f>
        <v>5099.1490145516218</v>
      </c>
      <c r="T40" s="1">
        <f>FV(B45,12,,-S40)</f>
        <v>17839.120913821847</v>
      </c>
    </row>
    <row r="41" spans="1:20">
      <c r="B41" s="5">
        <f t="shared" si="0"/>
        <v>7.0000000000000007E-2</v>
      </c>
      <c r="C41" s="1">
        <f>PMT(B41,12,-M36,-N36)</f>
        <v>-2502.8958251488771</v>
      </c>
      <c r="D41" s="1">
        <f>PMT(B41,12,-P36,-Q36)</f>
        <v>760.11232639743855</v>
      </c>
      <c r="E41" s="1">
        <f>PMT(B41,12,-S36,-T36)</f>
        <v>3139.5128220218057</v>
      </c>
      <c r="M41" s="1">
        <f>NPV(B46,$C$4:$C$15)-10000</f>
        <v>-9018.9275776728391</v>
      </c>
      <c r="N41" s="1">
        <f>FV(B46,12,,-M41)</f>
        <v>-35137.52532113318</v>
      </c>
      <c r="P41" s="5">
        <f>NPV(B46,$D$4:$D$15)-20000</f>
        <v>-1251.488375676603</v>
      </c>
      <c r="Q41" s="1">
        <f>FV(B46,12,,-P41)</f>
        <v>-4875.768666587649</v>
      </c>
      <c r="S41" s="5">
        <f>NPV(B46,$E$4:$E$15)-30000</f>
        <v>3606.6741886923992</v>
      </c>
      <c r="T41" s="1">
        <f>FV(B46,12,,-S41)</f>
        <v>14051.516052084409</v>
      </c>
    </row>
    <row r="42" spans="1:20">
      <c r="B42" s="5">
        <f t="shared" si="0"/>
        <v>0.08</v>
      </c>
      <c r="C42" s="1">
        <f>PMT(B42,12,-M37,-N37)</f>
        <v>-2581.2005948738579</v>
      </c>
      <c r="D42" s="1">
        <f>PMT(B42,12,-P37,-Q37)</f>
        <v>534.18158493697752</v>
      </c>
      <c r="E42" s="1">
        <f>PMT(B42,12,-S37,-T37)</f>
        <v>2755.8767743474618</v>
      </c>
      <c r="M42" s="1">
        <f>NPV(B47,$C$4:$C$15)-10000</f>
        <v>-8873.9442183181382</v>
      </c>
      <c r="N42" s="1">
        <f>FV(B47,12,,-M42)</f>
        <v>-38464.31620411238</v>
      </c>
      <c r="P42" s="5">
        <f>NPV(B47,$D$4:$D$15)-20000</f>
        <v>-1915.3756013808634</v>
      </c>
      <c r="Q42" s="1">
        <f>FV(B47,12,,-P42)</f>
        <v>-8302.2397897288847</v>
      </c>
      <c r="S42" s="5">
        <f>NPV(B47,$E$4:$E$15)-30000</f>
        <v>2226.8318824608432</v>
      </c>
      <c r="T42" s="1">
        <f>FV(B47,12,,-S42)</f>
        <v>9652.2542347698509</v>
      </c>
    </row>
    <row r="43" spans="1:20">
      <c r="B43" s="5">
        <f t="shared" si="0"/>
        <v>0.09</v>
      </c>
      <c r="C43" s="1">
        <f>PMT(B43,12,-M38,-N38)</f>
        <v>-2661.2377758492917</v>
      </c>
      <c r="D43" s="1">
        <f>PMT(B43,12,-P38,-Q38)</f>
        <v>304.82142592876636</v>
      </c>
      <c r="E43" s="1">
        <f>PMT(B43,12,-S38,-T38)</f>
        <v>2366.5367748859239</v>
      </c>
      <c r="M43" s="1">
        <f>NPV(B48,$C$4:$C$15)-10000</f>
        <v>-8739.8597251612191</v>
      </c>
      <c r="N43" s="1">
        <f>FV(B48,12,,-M43)</f>
        <v>-42107.81229447911</v>
      </c>
      <c r="P43" s="5">
        <f>NPV(B48,$D$4:$D$15)-20000</f>
        <v>-2530.4293673744614</v>
      </c>
      <c r="Q43" s="1">
        <f>FV(B48,12,,-P43)</f>
        <v>-12191.367845308965</v>
      </c>
      <c r="S43" s="5">
        <f>NPV(B48,$E$4:$E$15)-30000</f>
        <v>948.65345314408842</v>
      </c>
      <c r="T43" s="1">
        <f>FV(B48,12,,-S43)</f>
        <v>4570.5220442498412</v>
      </c>
    </row>
    <row r="44" spans="1:20">
      <c r="B44" s="5">
        <f t="shared" si="0"/>
        <v>9.9999999999999992E-2</v>
      </c>
      <c r="C44" s="1">
        <f>PMT(B44,12,-M39,-N39)</f>
        <v>-2743.0328672819087</v>
      </c>
      <c r="D44" s="1">
        <f>PMT(B44,12,-P39,-Q39)</f>
        <v>72.003647034975302</v>
      </c>
      <c r="E44" s="1">
        <f>PMT(B44,12,-S39,-T39)</f>
        <v>1971.5077014796107</v>
      </c>
      <c r="M44" s="1">
        <f>NPV(B49,$C$4:$C$15)-10000</f>
        <v>-8615.8804290595745</v>
      </c>
      <c r="N44" s="1">
        <f>FV(B49,12,,-M44)</f>
        <v>-46097.115174324819</v>
      </c>
      <c r="P44" s="5">
        <f>NPV(B49,$D$4:$D$15)-20000</f>
        <v>-3101.4730295484514</v>
      </c>
      <c r="Q44" s="1">
        <f>FV(B49,12,,-P44)</f>
        <v>-16593.656403465455</v>
      </c>
      <c r="S44" s="5">
        <f>NPV(B49,$E$4:$E$15)-30000</f>
        <v>-237.60447591272168</v>
      </c>
      <c r="T44" s="1">
        <f>FV(B49,12,,-S44)</f>
        <v>-1271.2433723130637</v>
      </c>
    </row>
    <row r="45" spans="1:20">
      <c r="B45" s="5">
        <f t="shared" si="0"/>
        <v>0.10999999999999999</v>
      </c>
      <c r="C45" s="1">
        <f>PMT(B45,12,-M40,-N40)</f>
        <v>-2826.606320606274</v>
      </c>
      <c r="D45" s="1">
        <f>PMT(B45,12,-P40,-Q40)</f>
        <v>-164.29087476771244</v>
      </c>
      <c r="E45" s="1">
        <f>PMT(B45,12,-S40,-T40)</f>
        <v>1570.8161713721154</v>
      </c>
      <c r="M45" s="1">
        <f>NPV(B50,$C$4:$C$15)-10000</f>
        <v>-8501.2720940383606</v>
      </c>
      <c r="N45" s="1">
        <f>FV(B50,12,,-M45)</f>
        <v>-50463.78104017771</v>
      </c>
      <c r="P45" s="5">
        <f>NPV(B50,$D$4:$D$15)-20000</f>
        <v>-3632.7816873287065</v>
      </c>
      <c r="Q45" s="1">
        <f>FV(B50,12,,-P45)</f>
        <v>-21564.290333052824</v>
      </c>
      <c r="S45" s="5">
        <f>NPV(B50,$E$4:$E$15)-30000</f>
        <v>-1340.6098443722985</v>
      </c>
      <c r="T45" s="1">
        <f>FV(B50,12,,-S45)</f>
        <v>-7957.8962887392463</v>
      </c>
    </row>
    <row r="46" spans="1:20">
      <c r="B46" s="5">
        <f t="shared" si="0"/>
        <v>0.11999999999999998</v>
      </c>
      <c r="C46" s="1">
        <f>PMT(B46,12,-M41,-N41)</f>
        <v>-2911.9737521219035</v>
      </c>
      <c r="D46" s="1">
        <f>PMT(B46,12,-P41,-Q41)</f>
        <v>-404.07257622045177</v>
      </c>
      <c r="E46" s="1">
        <f>PMT(B46,12,-S41,-T41)</f>
        <v>1164.4999341083301</v>
      </c>
      <c r="M46" s="1">
        <f>NPV(B51,$C$4:$C$15)-10000</f>
        <v>-8395.355602131749</v>
      </c>
      <c r="N46" s="1">
        <f>FV(B51,12,,-M46)</f>
        <v>-55242.005558190271</v>
      </c>
      <c r="P46" s="5">
        <f>NPV(B51,$D$4:$D$15)-20000</f>
        <v>-4128.1502754813882</v>
      </c>
      <c r="Q46" s="1">
        <f>FV(B51,12,,-P46)</f>
        <v>-27163.506975842902</v>
      </c>
      <c r="S46" s="5">
        <f>NPV(B51,$E$4:$E$15)-30000</f>
        <v>-2368.0853373907121</v>
      </c>
      <c r="T46" s="1">
        <f>FV(B51,12,,-S46)</f>
        <v>-15582.161086445147</v>
      </c>
    </row>
    <row r="47" spans="1:20">
      <c r="B47" s="5">
        <f t="shared" si="0"/>
        <v>0.12999999999999998</v>
      </c>
      <c r="C47" s="1">
        <f>PMT(B47,12,-M42,-N42)</f>
        <v>-2999.146178502805</v>
      </c>
      <c r="D47" s="1">
        <f>PMT(B47,12,-P42,-Q42)</f>
        <v>-647.3436471936343</v>
      </c>
      <c r="E47" s="1">
        <f>PMT(B47,12,-S42,-T42)</f>
        <v>752.60720218009521</v>
      </c>
      <c r="M47" s="1">
        <f>NPV(B52,$C$4:$C$15)-10000</f>
        <v>-8297.5028886719228</v>
      </c>
      <c r="N47" s="1">
        <f>FV(B52,12,,-M47)</f>
        <v>-60468.820858307132</v>
      </c>
      <c r="P47" s="5">
        <f>NPV(B52,$D$4:$D$15)-20000</f>
        <v>-4590.9526040704113</v>
      </c>
      <c r="Q47" s="1">
        <f>FV(B52,12,,-P47)</f>
        <v>-33456.992339649041</v>
      </c>
      <c r="S47" s="5">
        <f>NPV(B52,$E$4:$E$15)-30000</f>
        <v>-3326.9216547796095</v>
      </c>
      <c r="T47" s="1">
        <f>FV(B52,12,,-S47)</f>
        <v>-24245.249715687714</v>
      </c>
    </row>
    <row r="48" spans="1:20">
      <c r="B48" s="5">
        <f t="shared" si="0"/>
        <v>0.13999999999999999</v>
      </c>
      <c r="C48" s="1">
        <f>PMT(B48,12,-M43,-N43)</f>
        <v>-3088.1302700950523</v>
      </c>
      <c r="D48" s="1">
        <f>PMT(B48,12,-P43,-Q43)</f>
        <v>-894.09850632155349</v>
      </c>
      <c r="E48" s="1">
        <f>PMT(B48,12,-S43,-T43)</f>
        <v>335.19593410069496</v>
      </c>
      <c r="M48" s="1">
        <f>NPV(B53,$C$4:$C$15)-10000</f>
        <v>-8207.1331295622876</v>
      </c>
      <c r="N48" s="1">
        <f>FV(B53,12,,-M48)</f>
        <v>-66184.305345503482</v>
      </c>
      <c r="P48" s="5">
        <f>NPV(B53,$D$4:$D$15)-20000</f>
        <v>-5024.1926212777162</v>
      </c>
      <c r="Q48" s="1">
        <f>FV(B53,12,,-P48)</f>
        <v>-40516.30372163884</v>
      </c>
      <c r="S48" s="5">
        <f>NPV(B53,$E$4:$E$15)-30000</f>
        <v>-4223.2761992691194</v>
      </c>
      <c r="T48" s="1">
        <f>FV(B53,12,,-S48)</f>
        <v>-34057.520100899375</v>
      </c>
    </row>
    <row r="49" spans="1:20">
      <c r="B49" s="5">
        <f t="shared" si="0"/>
        <v>0.15</v>
      </c>
      <c r="C49" s="1">
        <f>PMT(B49,12,-M44,-N44)</f>
        <v>-3178.92861720684</v>
      </c>
      <c r="D49" s="1">
        <f>PMT(B49,12,-P44,-Q44)</f>
        <v>-1144.3243032799285</v>
      </c>
      <c r="E49" s="1">
        <f>PMT(B49,12,-S44,-T44)</f>
        <v>-87.666916257080473</v>
      </c>
      <c r="M49" s="1">
        <f>NPV(B54,$C$4:$C$15)-10000</f>
        <v>-8123.7091773240118</v>
      </c>
      <c r="N49" s="1">
        <f>FV(B54,12,,-M49)</f>
        <v>-72431.807037439983</v>
      </c>
      <c r="P49" s="5">
        <f>NPV(B54,$D$4:$D$15)-20000</f>
        <v>-5430.5489848480647</v>
      </c>
      <c r="Q49" s="1">
        <f>FV(B54,12,,-P49)</f>
        <v>-48419.320238079985</v>
      </c>
      <c r="S49" s="5">
        <f>NPV(B54,$E$4:$E$15)-30000</f>
        <v>-5062.6591771461281</v>
      </c>
      <c r="T49" s="1">
        <f>FV(B54,12,,-S49)</f>
        <v>-45139.177758719932</v>
      </c>
    </row>
    <row r="50" spans="1:20">
      <c r="B50" s="5">
        <f t="shared" si="0"/>
        <v>0.16</v>
      </c>
      <c r="C50" s="1">
        <f>PMT(B50,12,-M45,-N45)</f>
        <v>-3271.54000494811</v>
      </c>
      <c r="D50" s="1">
        <f>PMT(B50,12,-P45,-Q45)</f>
        <v>-1398.0014388285658</v>
      </c>
      <c r="E50" s="1">
        <f>PMT(B50,12,-S45,-T45)</f>
        <v>-515.90617126193195</v>
      </c>
      <c r="M50" s="1"/>
      <c r="N50" s="1"/>
    </row>
    <row r="51" spans="1:20">
      <c r="B51" s="5">
        <f t="shared" si="0"/>
        <v>0.17</v>
      </c>
      <c r="C51" s="1">
        <f>PMT(B51,12,-M46,-N46)</f>
        <v>-3365.9596925741066</v>
      </c>
      <c r="D51" s="1">
        <f>PMT(B51,12,-P46,-Q46)</f>
        <v>-1655.1040945342183</v>
      </c>
      <c r="E51" s="1">
        <f>PMT(B51,12,-S46,-T46)</f>
        <v>-949.4392104378428</v>
      </c>
    </row>
    <row r="52" spans="1:20">
      <c r="B52" s="5">
        <f t="shared" si="0"/>
        <v>0.18000000000000002</v>
      </c>
      <c r="C52" s="1">
        <f>PMT(B52,12,-M47,-N47)</f>
        <v>-3462.1796937127069</v>
      </c>
      <c r="D52" s="1">
        <f>PMT(B52,12,-P47,-Q47)</f>
        <v>-1915.6007649373787</v>
      </c>
      <c r="E52" s="1">
        <f>PMT(B52,12,-S47,-T47)</f>
        <v>-1388.1767503180274</v>
      </c>
    </row>
    <row r="53" spans="1:20">
      <c r="B53" s="5">
        <f t="shared" si="0"/>
        <v>0.19000000000000003</v>
      </c>
      <c r="C53" s="1">
        <f>PMT(B53,12,-M48,-N48)</f>
        <v>-3560.1890542937285</v>
      </c>
      <c r="D53" s="1">
        <f>PMT(B53,12,-P48,-Q48)</f>
        <v>-2179.4547858017027</v>
      </c>
      <c r="E53" s="1">
        <f>PMT(B53,12,-S48,-T48)</f>
        <v>-1832.0236141580704</v>
      </c>
    </row>
    <row r="54" spans="1:20">
      <c r="B54" s="5">
        <f t="shared" si="0"/>
        <v>0.20000000000000004</v>
      </c>
      <c r="C54" s="1">
        <f>PMT(B54,12,-M49,-N49)</f>
        <v>-3659.9741254368482</v>
      </c>
      <c r="D54" s="1">
        <f>PMT(B54,12,-P49,-Q49)</f>
        <v>-2446.6248529601366</v>
      </c>
      <c r="E54" s="1">
        <f>PMT(B54,12,-S49,-T49)</f>
        <v>-2280.8794837192636</v>
      </c>
    </row>
    <row r="57" spans="1:20">
      <c r="A57" t="s">
        <v>25</v>
      </c>
      <c r="B57" t="s">
        <v>39</v>
      </c>
    </row>
    <row r="58" spans="1:20">
      <c r="B58" t="s">
        <v>40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H37" sqref="H37"/>
    </sheetView>
  </sheetViews>
  <sheetFormatPr baseColWidth="10" defaultColWidth="8.83203125" defaultRowHeight="14" x14ac:dyDescent="0"/>
  <cols>
    <col min="2" max="2" width="14.33203125" bestFit="1" customWidth="1"/>
    <col min="3" max="3" width="12.83203125" bestFit="1" customWidth="1"/>
    <col min="5" max="5" width="14" bestFit="1" customWidth="1"/>
    <col min="8" max="8" width="15.33203125" bestFit="1" customWidth="1"/>
  </cols>
  <sheetData>
    <row r="2" spans="1:8">
      <c r="A2">
        <v>2</v>
      </c>
      <c r="B2" t="s">
        <v>3</v>
      </c>
      <c r="C2" t="s">
        <v>12</v>
      </c>
    </row>
    <row r="3" spans="1:8">
      <c r="B3">
        <v>0</v>
      </c>
      <c r="C3">
        <v>-1000000</v>
      </c>
      <c r="H3" s="1"/>
    </row>
    <row r="4" spans="1:8">
      <c r="B4">
        <f>B3+1</f>
        <v>1</v>
      </c>
      <c r="C4">
        <v>-1300000</v>
      </c>
      <c r="E4" s="1">
        <f>NPV(0.06,C4:C23)-1000000</f>
        <v>-15910897.584134826</v>
      </c>
      <c r="H4" s="1"/>
    </row>
    <row r="5" spans="1:8">
      <c r="B5">
        <f t="shared" ref="B5:B23" si="0">B4+1</f>
        <v>2</v>
      </c>
      <c r="C5">
        <v>-1300000</v>
      </c>
    </row>
    <row r="6" spans="1:8">
      <c r="B6">
        <f t="shared" si="0"/>
        <v>3</v>
      </c>
      <c r="C6">
        <v>-1300000</v>
      </c>
    </row>
    <row r="7" spans="1:8">
      <c r="B7">
        <f t="shared" si="0"/>
        <v>4</v>
      </c>
      <c r="C7">
        <v>-1300000</v>
      </c>
    </row>
    <row r="8" spans="1:8">
      <c r="B8">
        <f t="shared" si="0"/>
        <v>5</v>
      </c>
      <c r="C8">
        <v>-1300000</v>
      </c>
    </row>
    <row r="9" spans="1:8">
      <c r="B9">
        <f t="shared" si="0"/>
        <v>6</v>
      </c>
      <c r="C9">
        <v>-1300000</v>
      </c>
    </row>
    <row r="10" spans="1:8">
      <c r="B10">
        <f t="shared" si="0"/>
        <v>7</v>
      </c>
      <c r="C10">
        <v>-1300000</v>
      </c>
    </row>
    <row r="11" spans="1:8">
      <c r="B11">
        <f t="shared" si="0"/>
        <v>8</v>
      </c>
      <c r="C11">
        <v>-1300000</v>
      </c>
    </row>
    <row r="12" spans="1:8">
      <c r="B12">
        <f t="shared" si="0"/>
        <v>9</v>
      </c>
      <c r="C12">
        <v>-1300000</v>
      </c>
    </row>
    <row r="13" spans="1:8">
      <c r="B13">
        <f t="shared" si="0"/>
        <v>10</v>
      </c>
      <c r="C13">
        <v>-1300000</v>
      </c>
    </row>
    <row r="14" spans="1:8">
      <c r="B14">
        <f t="shared" si="0"/>
        <v>11</v>
      </c>
      <c r="C14">
        <v>-1300000</v>
      </c>
    </row>
    <row r="15" spans="1:8">
      <c r="B15">
        <f t="shared" si="0"/>
        <v>12</v>
      </c>
      <c r="C15">
        <v>-1300000</v>
      </c>
    </row>
    <row r="16" spans="1:8">
      <c r="B16">
        <f t="shared" si="0"/>
        <v>13</v>
      </c>
      <c r="C16">
        <v>-1300000</v>
      </c>
    </row>
    <row r="17" spans="2:3">
      <c r="B17">
        <f>B16+1</f>
        <v>14</v>
      </c>
      <c r="C17">
        <v>-1300000</v>
      </c>
    </row>
    <row r="18" spans="2:3">
      <c r="B18">
        <f t="shared" si="0"/>
        <v>15</v>
      </c>
      <c r="C18">
        <v>-1300000</v>
      </c>
    </row>
    <row r="19" spans="2:3">
      <c r="B19">
        <f t="shared" si="0"/>
        <v>16</v>
      </c>
      <c r="C19">
        <v>-1300000</v>
      </c>
    </row>
    <row r="20" spans="2:3">
      <c r="B20">
        <f t="shared" si="0"/>
        <v>17</v>
      </c>
      <c r="C20">
        <v>-1300000</v>
      </c>
    </row>
    <row r="21" spans="2:3">
      <c r="B21">
        <f t="shared" si="0"/>
        <v>18</v>
      </c>
      <c r="C21">
        <v>-1300000</v>
      </c>
    </row>
    <row r="22" spans="2:3">
      <c r="B22">
        <f>B21+1</f>
        <v>19</v>
      </c>
      <c r="C22">
        <v>-1300000</v>
      </c>
    </row>
    <row r="23" spans="2:3">
      <c r="B23">
        <f t="shared" si="0"/>
        <v>20</v>
      </c>
      <c r="C23">
        <v>-1300000</v>
      </c>
    </row>
    <row r="24" spans="2:3">
      <c r="B24" t="s">
        <v>13</v>
      </c>
      <c r="C24">
        <f>SUM(C3:C23)</f>
        <v>-27000000</v>
      </c>
    </row>
    <row r="27" spans="2:3">
      <c r="B27" s="1">
        <f>PMT(0.06,20,-E4,27000000)</f>
        <v>-2121167.5953518394</v>
      </c>
      <c r="C27" t="s">
        <v>14</v>
      </c>
    </row>
    <row r="28" spans="2:3">
      <c r="B28" s="1">
        <f>PMT(0.06,20,14400000)</f>
        <v>-1255457.6204666607</v>
      </c>
      <c r="C28" t="s">
        <v>15</v>
      </c>
    </row>
    <row r="30" spans="2:3">
      <c r="B30" t="s">
        <v>41</v>
      </c>
    </row>
    <row r="31" spans="2:3">
      <c r="B31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B1" workbookViewId="0">
      <selection activeCell="K18" sqref="K18"/>
    </sheetView>
  </sheetViews>
  <sheetFormatPr baseColWidth="10" defaultColWidth="8.83203125" defaultRowHeight="14" x14ac:dyDescent="0"/>
  <cols>
    <col min="3" max="3" width="12.6640625" bestFit="1" customWidth="1"/>
    <col min="4" max="4" width="15.83203125" bestFit="1" customWidth="1"/>
    <col min="5" max="6" width="24.83203125" bestFit="1" customWidth="1"/>
    <col min="7" max="7" width="11.83203125" bestFit="1" customWidth="1"/>
    <col min="10" max="10" width="11.5" bestFit="1" customWidth="1"/>
  </cols>
  <sheetData>
    <row r="2" spans="1:8">
      <c r="A2">
        <v>3</v>
      </c>
      <c r="B2" t="s">
        <v>3</v>
      </c>
      <c r="C2" t="s">
        <v>16</v>
      </c>
      <c r="D2" t="s">
        <v>17</v>
      </c>
      <c r="E2" t="s">
        <v>20</v>
      </c>
      <c r="F2" t="s">
        <v>19</v>
      </c>
    </row>
    <row r="3" spans="1:8">
      <c r="B3">
        <v>0</v>
      </c>
      <c r="C3" s="2">
        <v>10000</v>
      </c>
      <c r="D3" s="2">
        <f>C3*0.05</f>
        <v>500</v>
      </c>
      <c r="E3" s="2">
        <v>10000</v>
      </c>
      <c r="F3" s="2">
        <f>C3*0.02</f>
        <v>200</v>
      </c>
    </row>
    <row r="4" spans="1:8">
      <c r="B4">
        <f>B3+1</f>
        <v>1</v>
      </c>
      <c r="C4" s="2">
        <f>C3+D3+10000</f>
        <v>20500</v>
      </c>
      <c r="D4" s="2">
        <f>C4*0.05</f>
        <v>1025</v>
      </c>
      <c r="E4" s="2">
        <f>E3+F3+10000</f>
        <v>20200</v>
      </c>
      <c r="F4" s="2">
        <f>C4*0.02</f>
        <v>410</v>
      </c>
    </row>
    <row r="5" spans="1:8">
      <c r="B5">
        <f t="shared" ref="B5:B43" si="0">B4+1</f>
        <v>2</v>
      </c>
      <c r="C5" s="2">
        <f t="shared" ref="C5:C43" si="1">C4+D4+10000</f>
        <v>31525</v>
      </c>
      <c r="D5" s="2">
        <f t="shared" ref="D5:D43" si="2">C5*0.05</f>
        <v>1576.25</v>
      </c>
      <c r="E5" s="2">
        <f t="shared" ref="E5:E43" si="3">E4+F4+10000</f>
        <v>30610</v>
      </c>
      <c r="F5" s="2">
        <f t="shared" ref="F5:F43" si="4">C5*0.02</f>
        <v>630.5</v>
      </c>
      <c r="G5" s="3">
        <f>C43/25</f>
        <v>51135.905181847047</v>
      </c>
      <c r="H5" t="s">
        <v>18</v>
      </c>
    </row>
    <row r="6" spans="1:8">
      <c r="B6">
        <f t="shared" si="0"/>
        <v>3</v>
      </c>
      <c r="C6" s="2">
        <f t="shared" si="1"/>
        <v>43101.25</v>
      </c>
      <c r="D6" s="2">
        <f t="shared" si="2"/>
        <v>2155.0625</v>
      </c>
      <c r="E6" s="2">
        <f t="shared" si="3"/>
        <v>41240.5</v>
      </c>
      <c r="F6" s="2">
        <f t="shared" si="4"/>
        <v>862.02499999999998</v>
      </c>
    </row>
    <row r="7" spans="1:8">
      <c r="B7">
        <f t="shared" si="0"/>
        <v>4</v>
      </c>
      <c r="C7" s="2">
        <f t="shared" si="1"/>
        <v>55256.3125</v>
      </c>
      <c r="D7" s="2">
        <f t="shared" si="2"/>
        <v>2762.8156250000002</v>
      </c>
      <c r="E7" s="2">
        <f t="shared" si="3"/>
        <v>52102.525000000001</v>
      </c>
      <c r="F7" s="2">
        <f t="shared" si="4"/>
        <v>1105.12625</v>
      </c>
    </row>
    <row r="8" spans="1:8">
      <c r="B8">
        <f t="shared" si="0"/>
        <v>5</v>
      </c>
      <c r="C8" s="2">
        <f t="shared" si="1"/>
        <v>68019.128125000003</v>
      </c>
      <c r="D8" s="2">
        <f t="shared" si="2"/>
        <v>3400.9564062500003</v>
      </c>
      <c r="E8" s="2">
        <f t="shared" si="3"/>
        <v>63207.651250000003</v>
      </c>
      <c r="F8" s="2">
        <f t="shared" si="4"/>
        <v>1360.3825625000002</v>
      </c>
    </row>
    <row r="9" spans="1:8">
      <c r="B9">
        <f t="shared" si="0"/>
        <v>6</v>
      </c>
      <c r="C9" s="2">
        <f t="shared" si="1"/>
        <v>81420.084531250002</v>
      </c>
      <c r="D9" s="2">
        <f t="shared" si="2"/>
        <v>4071.0042265625002</v>
      </c>
      <c r="E9" s="2">
        <f t="shared" si="3"/>
        <v>74568.033812500013</v>
      </c>
      <c r="F9" s="2">
        <f t="shared" si="4"/>
        <v>1628.4016906250001</v>
      </c>
      <c r="G9" s="1"/>
    </row>
    <row r="10" spans="1:8">
      <c r="B10">
        <f t="shared" si="0"/>
        <v>7</v>
      </c>
      <c r="C10" s="2">
        <f t="shared" si="1"/>
        <v>95491.088757812497</v>
      </c>
      <c r="D10" s="2">
        <f t="shared" si="2"/>
        <v>4774.5544378906252</v>
      </c>
      <c r="E10" s="2">
        <f t="shared" si="3"/>
        <v>86196.435503125016</v>
      </c>
      <c r="F10" s="2">
        <f t="shared" si="4"/>
        <v>1909.8217751562499</v>
      </c>
      <c r="G10" s="4">
        <f>E43/25</f>
        <v>30294.362072738815</v>
      </c>
      <c r="H10" t="s">
        <v>18</v>
      </c>
    </row>
    <row r="11" spans="1:8">
      <c r="B11">
        <f t="shared" si="0"/>
        <v>8</v>
      </c>
      <c r="C11" s="2">
        <f t="shared" si="1"/>
        <v>110265.64319570312</v>
      </c>
      <c r="D11" s="2">
        <f t="shared" si="2"/>
        <v>5513.2821597851562</v>
      </c>
      <c r="E11" s="2">
        <f t="shared" si="3"/>
        <v>98106.257278281264</v>
      </c>
      <c r="F11" s="2">
        <f t="shared" si="4"/>
        <v>2205.3128639140623</v>
      </c>
      <c r="H11" t="s">
        <v>21</v>
      </c>
    </row>
    <row r="12" spans="1:8">
      <c r="B12">
        <f t="shared" si="0"/>
        <v>9</v>
      </c>
      <c r="C12" s="2">
        <f t="shared" si="1"/>
        <v>125778.92535548827</v>
      </c>
      <c r="D12" s="2">
        <f t="shared" si="2"/>
        <v>6288.9462677744141</v>
      </c>
      <c r="E12" s="2">
        <f t="shared" si="3"/>
        <v>110311.57014219533</v>
      </c>
      <c r="F12" s="2">
        <f t="shared" si="4"/>
        <v>2515.5785071097657</v>
      </c>
      <c r="H12" t="s">
        <v>22</v>
      </c>
    </row>
    <row r="13" spans="1:8">
      <c r="B13">
        <f t="shared" si="0"/>
        <v>10</v>
      </c>
      <c r="C13" s="2">
        <f t="shared" si="1"/>
        <v>142067.87162326268</v>
      </c>
      <c r="D13" s="2">
        <f t="shared" si="2"/>
        <v>7103.3935811631345</v>
      </c>
      <c r="E13" s="2">
        <f t="shared" si="3"/>
        <v>122827.14864930509</v>
      </c>
      <c r="F13" s="2">
        <f t="shared" si="4"/>
        <v>2841.3574324652536</v>
      </c>
      <c r="H13" t="s">
        <v>23</v>
      </c>
    </row>
    <row r="14" spans="1:8">
      <c r="B14">
        <f t="shared" si="0"/>
        <v>11</v>
      </c>
      <c r="C14" s="2">
        <f t="shared" si="1"/>
        <v>159171.26520442581</v>
      </c>
      <c r="D14" s="2">
        <f t="shared" si="2"/>
        <v>7958.5632602212909</v>
      </c>
      <c r="E14" s="2">
        <f t="shared" si="3"/>
        <v>135668.50608177035</v>
      </c>
      <c r="F14" s="2">
        <f t="shared" si="4"/>
        <v>3183.4253040885164</v>
      </c>
    </row>
    <row r="15" spans="1:8">
      <c r="B15">
        <f t="shared" si="0"/>
        <v>12</v>
      </c>
      <c r="C15" s="2">
        <f t="shared" si="1"/>
        <v>177129.82846464711</v>
      </c>
      <c r="D15" s="2">
        <f t="shared" si="2"/>
        <v>8856.4914232323554</v>
      </c>
      <c r="E15" s="2">
        <f t="shared" si="3"/>
        <v>148851.93138585886</v>
      </c>
      <c r="F15" s="2">
        <f t="shared" si="4"/>
        <v>3542.5965692929421</v>
      </c>
      <c r="G15" s="4">
        <f>PMT(0.03,25,,-E43)</f>
        <v>20772.746403593112</v>
      </c>
      <c r="H15" t="s">
        <v>43</v>
      </c>
    </row>
    <row r="16" spans="1:8">
      <c r="B16">
        <f t="shared" si="0"/>
        <v>13</v>
      </c>
      <c r="C16" s="2">
        <f t="shared" si="1"/>
        <v>195986.31988787948</v>
      </c>
      <c r="D16" s="2">
        <f t="shared" si="2"/>
        <v>9799.3159943939736</v>
      </c>
      <c r="E16" s="2">
        <f t="shared" si="3"/>
        <v>162394.5279551518</v>
      </c>
      <c r="F16" s="2">
        <f t="shared" si="4"/>
        <v>3919.7263977575894</v>
      </c>
    </row>
    <row r="17" spans="2:10">
      <c r="B17">
        <f t="shared" si="0"/>
        <v>14</v>
      </c>
      <c r="C17" s="2">
        <f t="shared" si="1"/>
        <v>215785.63588227346</v>
      </c>
      <c r="D17" s="2">
        <f t="shared" si="2"/>
        <v>10789.281794113675</v>
      </c>
      <c r="E17" s="2">
        <f t="shared" si="3"/>
        <v>176314.2543529094</v>
      </c>
      <c r="F17" s="2">
        <f t="shared" si="4"/>
        <v>4315.7127176454696</v>
      </c>
    </row>
    <row r="18" spans="2:10">
      <c r="B18">
        <f t="shared" si="0"/>
        <v>15</v>
      </c>
      <c r="C18" s="2">
        <f t="shared" si="1"/>
        <v>236574.91767638712</v>
      </c>
      <c r="D18" s="2">
        <f t="shared" si="2"/>
        <v>11828.745883819356</v>
      </c>
      <c r="E18" s="2">
        <f t="shared" si="3"/>
        <v>190629.96707055488</v>
      </c>
      <c r="F18" s="2">
        <f t="shared" si="4"/>
        <v>4731.4983535277424</v>
      </c>
    </row>
    <row r="19" spans="2:10">
      <c r="B19">
        <f t="shared" si="0"/>
        <v>16</v>
      </c>
      <c r="C19" s="2">
        <f t="shared" si="1"/>
        <v>258403.66356020648</v>
      </c>
      <c r="D19" s="2">
        <f t="shared" si="2"/>
        <v>12920.183178010324</v>
      </c>
      <c r="E19" s="2">
        <f t="shared" si="3"/>
        <v>205361.46542408262</v>
      </c>
      <c r="F19" s="2">
        <f t="shared" si="4"/>
        <v>5168.0732712041299</v>
      </c>
      <c r="J19" s="1"/>
    </row>
    <row r="20" spans="2:10">
      <c r="B20">
        <f t="shared" si="0"/>
        <v>17</v>
      </c>
      <c r="C20" s="2">
        <f t="shared" si="1"/>
        <v>281323.84673821682</v>
      </c>
      <c r="D20" s="2">
        <f t="shared" si="2"/>
        <v>14066.192336910841</v>
      </c>
      <c r="E20" s="2">
        <f t="shared" si="3"/>
        <v>220529.53869528676</v>
      </c>
      <c r="F20" s="2">
        <f t="shared" si="4"/>
        <v>5626.4769347643369</v>
      </c>
    </row>
    <row r="21" spans="2:10">
      <c r="B21">
        <f t="shared" si="0"/>
        <v>18</v>
      </c>
      <c r="C21" s="2">
        <f t="shared" si="1"/>
        <v>305390.03907512769</v>
      </c>
      <c r="D21" s="2">
        <f t="shared" si="2"/>
        <v>15269.501953756386</v>
      </c>
      <c r="E21" s="2">
        <f t="shared" si="3"/>
        <v>236156.01563005109</v>
      </c>
      <c r="F21" s="2">
        <f t="shared" si="4"/>
        <v>6107.8007815025539</v>
      </c>
    </row>
    <row r="22" spans="2:10">
      <c r="B22">
        <f t="shared" si="0"/>
        <v>19</v>
      </c>
      <c r="C22" s="2">
        <f t="shared" si="1"/>
        <v>330659.54102888406</v>
      </c>
      <c r="D22" s="2">
        <f t="shared" si="2"/>
        <v>16532.977051444203</v>
      </c>
      <c r="E22" s="2">
        <f t="shared" si="3"/>
        <v>252263.81641155365</v>
      </c>
      <c r="F22" s="2">
        <f t="shared" si="4"/>
        <v>6613.1908205776817</v>
      </c>
    </row>
    <row r="23" spans="2:10">
      <c r="B23">
        <f t="shared" si="0"/>
        <v>20</v>
      </c>
      <c r="C23" s="2">
        <f t="shared" si="1"/>
        <v>357192.51808032824</v>
      </c>
      <c r="D23" s="2">
        <f t="shared" si="2"/>
        <v>17859.625904016411</v>
      </c>
      <c r="E23" s="2">
        <f t="shared" si="3"/>
        <v>268877.00723213132</v>
      </c>
      <c r="F23" s="2">
        <f t="shared" si="4"/>
        <v>7143.8503616065645</v>
      </c>
    </row>
    <row r="24" spans="2:10">
      <c r="B24">
        <f t="shared" si="0"/>
        <v>21</v>
      </c>
      <c r="C24" s="2">
        <f t="shared" si="1"/>
        <v>385052.14398434467</v>
      </c>
      <c r="D24" s="2">
        <f t="shared" si="2"/>
        <v>19252.607199217233</v>
      </c>
      <c r="E24" s="2">
        <f t="shared" si="3"/>
        <v>286020.85759373789</v>
      </c>
      <c r="F24" s="2">
        <f t="shared" si="4"/>
        <v>7701.0428796868937</v>
      </c>
    </row>
    <row r="25" spans="2:10">
      <c r="B25">
        <f t="shared" si="0"/>
        <v>22</v>
      </c>
      <c r="C25" s="2">
        <f t="shared" si="1"/>
        <v>414304.75118356192</v>
      </c>
      <c r="D25" s="2">
        <f t="shared" si="2"/>
        <v>20715.237559178098</v>
      </c>
      <c r="E25" s="2">
        <f t="shared" si="3"/>
        <v>303721.90047342476</v>
      </c>
      <c r="F25" s="2">
        <f t="shared" si="4"/>
        <v>8286.0950236712379</v>
      </c>
    </row>
    <row r="26" spans="2:10">
      <c r="B26">
        <f t="shared" si="0"/>
        <v>23</v>
      </c>
      <c r="C26" s="2">
        <f t="shared" si="1"/>
        <v>445019.98874274001</v>
      </c>
      <c r="D26" s="2">
        <f t="shared" si="2"/>
        <v>22250.999437137001</v>
      </c>
      <c r="E26" s="2">
        <f t="shared" si="3"/>
        <v>322007.99549709598</v>
      </c>
      <c r="F26" s="2">
        <f t="shared" si="4"/>
        <v>8900.3997748548009</v>
      </c>
    </row>
    <row r="27" spans="2:10">
      <c r="B27">
        <f t="shared" si="0"/>
        <v>24</v>
      </c>
      <c r="C27" s="2">
        <f t="shared" si="1"/>
        <v>477270.98817987699</v>
      </c>
      <c r="D27" s="2">
        <f t="shared" si="2"/>
        <v>23863.549408993851</v>
      </c>
      <c r="E27" s="2">
        <f t="shared" si="3"/>
        <v>340908.39527195081</v>
      </c>
      <c r="F27" s="2">
        <f t="shared" si="4"/>
        <v>9545.4197635975397</v>
      </c>
    </row>
    <row r="28" spans="2:10">
      <c r="B28">
        <f t="shared" si="0"/>
        <v>25</v>
      </c>
      <c r="C28" s="2">
        <f t="shared" si="1"/>
        <v>511134.53758887085</v>
      </c>
      <c r="D28" s="2">
        <f t="shared" si="2"/>
        <v>25556.726879443544</v>
      </c>
      <c r="E28" s="2">
        <f t="shared" si="3"/>
        <v>360453.81503554835</v>
      </c>
      <c r="F28" s="2">
        <f t="shared" si="4"/>
        <v>10222.690751777418</v>
      </c>
    </row>
    <row r="29" spans="2:10">
      <c r="B29">
        <f t="shared" si="0"/>
        <v>26</v>
      </c>
      <c r="C29" s="2">
        <f t="shared" si="1"/>
        <v>546691.26446831436</v>
      </c>
      <c r="D29" s="2">
        <f t="shared" si="2"/>
        <v>27334.56322341572</v>
      </c>
      <c r="E29" s="2">
        <f t="shared" si="3"/>
        <v>380676.50578732579</v>
      </c>
      <c r="F29" s="2">
        <f t="shared" si="4"/>
        <v>10933.825289366287</v>
      </c>
    </row>
    <row r="30" spans="2:10">
      <c r="B30">
        <f t="shared" si="0"/>
        <v>27</v>
      </c>
      <c r="C30" s="2">
        <f t="shared" si="1"/>
        <v>584025.82769173011</v>
      </c>
      <c r="D30" s="2">
        <f t="shared" si="2"/>
        <v>29201.291384586508</v>
      </c>
      <c r="E30" s="2">
        <f t="shared" si="3"/>
        <v>401610.33107669209</v>
      </c>
      <c r="F30" s="2">
        <f t="shared" si="4"/>
        <v>11680.516553834603</v>
      </c>
    </row>
    <row r="31" spans="2:10">
      <c r="B31">
        <f t="shared" si="0"/>
        <v>28</v>
      </c>
      <c r="C31" s="2">
        <f t="shared" si="1"/>
        <v>623227.11907631659</v>
      </c>
      <c r="D31" s="2">
        <f t="shared" si="2"/>
        <v>31161.35595381583</v>
      </c>
      <c r="E31" s="2">
        <f t="shared" si="3"/>
        <v>423290.8476305267</v>
      </c>
      <c r="F31" s="2">
        <f t="shared" si="4"/>
        <v>12464.542381526333</v>
      </c>
    </row>
    <row r="32" spans="2:10">
      <c r="B32">
        <f t="shared" si="0"/>
        <v>29</v>
      </c>
      <c r="C32" s="2">
        <f t="shared" si="1"/>
        <v>664388.47503013245</v>
      </c>
      <c r="D32" s="2">
        <f t="shared" si="2"/>
        <v>33219.423751506627</v>
      </c>
      <c r="E32" s="2">
        <f t="shared" si="3"/>
        <v>445755.39001205302</v>
      </c>
      <c r="F32" s="2">
        <f t="shared" si="4"/>
        <v>13287.76950060265</v>
      </c>
    </row>
    <row r="33" spans="2:6">
      <c r="B33">
        <f t="shared" si="0"/>
        <v>30</v>
      </c>
      <c r="C33" s="2">
        <f t="shared" si="1"/>
        <v>707607.89878163906</v>
      </c>
      <c r="D33" s="2">
        <f t="shared" si="2"/>
        <v>35380.394939081954</v>
      </c>
      <c r="E33" s="2">
        <f t="shared" si="3"/>
        <v>469043.15951265569</v>
      </c>
      <c r="F33" s="2">
        <f t="shared" si="4"/>
        <v>14152.157975632781</v>
      </c>
    </row>
    <row r="34" spans="2:6">
      <c r="B34">
        <f t="shared" si="0"/>
        <v>31</v>
      </c>
      <c r="C34" s="2">
        <f t="shared" si="1"/>
        <v>752988.29372072103</v>
      </c>
      <c r="D34" s="2">
        <f t="shared" si="2"/>
        <v>37649.414686036056</v>
      </c>
      <c r="E34" s="2">
        <f t="shared" si="3"/>
        <v>493195.31748828845</v>
      </c>
      <c r="F34" s="2">
        <f t="shared" si="4"/>
        <v>15059.765874414421</v>
      </c>
    </row>
    <row r="35" spans="2:6">
      <c r="B35">
        <f t="shared" si="0"/>
        <v>32</v>
      </c>
      <c r="C35" s="2">
        <f t="shared" si="1"/>
        <v>800637.7084067571</v>
      </c>
      <c r="D35" s="2">
        <f t="shared" si="2"/>
        <v>40031.885420337858</v>
      </c>
      <c r="E35" s="2">
        <f t="shared" si="3"/>
        <v>518255.08336270286</v>
      </c>
      <c r="F35" s="2">
        <f t="shared" si="4"/>
        <v>16012.754168135143</v>
      </c>
    </row>
    <row r="36" spans="2:6">
      <c r="B36">
        <f t="shared" si="0"/>
        <v>33</v>
      </c>
      <c r="C36" s="2">
        <f t="shared" si="1"/>
        <v>850669.593827095</v>
      </c>
      <c r="D36" s="2">
        <f t="shared" si="2"/>
        <v>42533.479691354754</v>
      </c>
      <c r="E36" s="2">
        <f t="shared" si="3"/>
        <v>544267.83753083798</v>
      </c>
      <c r="F36" s="2">
        <f t="shared" si="4"/>
        <v>17013.3918765419</v>
      </c>
    </row>
    <row r="37" spans="2:6">
      <c r="B37">
        <f t="shared" si="0"/>
        <v>34</v>
      </c>
      <c r="C37" s="2">
        <f t="shared" si="1"/>
        <v>903203.07351844979</v>
      </c>
      <c r="D37" s="2">
        <f t="shared" si="2"/>
        <v>45160.153675922491</v>
      </c>
      <c r="E37" s="2">
        <f t="shared" si="3"/>
        <v>571281.22940737987</v>
      </c>
      <c r="F37" s="2">
        <f t="shared" si="4"/>
        <v>18064.061470368997</v>
      </c>
    </row>
    <row r="38" spans="2:6">
      <c r="B38">
        <f>B37+1</f>
        <v>35</v>
      </c>
      <c r="C38" s="2">
        <f t="shared" si="1"/>
        <v>958363.22719437233</v>
      </c>
      <c r="D38" s="2">
        <f t="shared" si="2"/>
        <v>47918.161359718622</v>
      </c>
      <c r="E38" s="2">
        <f t="shared" si="3"/>
        <v>599345.29087774886</v>
      </c>
      <c r="F38" s="2">
        <f t="shared" si="4"/>
        <v>19167.264543887446</v>
      </c>
    </row>
    <row r="39" spans="2:6">
      <c r="B39">
        <f t="shared" si="0"/>
        <v>36</v>
      </c>
      <c r="C39" s="2">
        <f t="shared" si="1"/>
        <v>1016281.388554091</v>
      </c>
      <c r="D39" s="2">
        <f t="shared" si="2"/>
        <v>50814.069427704555</v>
      </c>
      <c r="E39" s="2">
        <f t="shared" si="3"/>
        <v>628512.55542163632</v>
      </c>
      <c r="F39" s="2">
        <f t="shared" si="4"/>
        <v>20325.627771081821</v>
      </c>
    </row>
    <row r="40" spans="2:6">
      <c r="B40">
        <f t="shared" si="0"/>
        <v>37</v>
      </c>
      <c r="C40" s="2">
        <f t="shared" si="1"/>
        <v>1077095.4579817955</v>
      </c>
      <c r="D40" s="2">
        <f t="shared" si="2"/>
        <v>53854.772899089781</v>
      </c>
      <c r="E40" s="2">
        <f t="shared" si="3"/>
        <v>658838.18319271819</v>
      </c>
      <c r="F40" s="2">
        <f t="shared" si="4"/>
        <v>21541.90915963591</v>
      </c>
    </row>
    <row r="41" spans="2:6">
      <c r="B41">
        <f t="shared" si="0"/>
        <v>38</v>
      </c>
      <c r="C41" s="2">
        <f t="shared" si="1"/>
        <v>1140950.2308808854</v>
      </c>
      <c r="D41" s="2">
        <f t="shared" si="2"/>
        <v>57047.511544044275</v>
      </c>
      <c r="E41" s="2">
        <f t="shared" si="3"/>
        <v>690380.09235235408</v>
      </c>
      <c r="F41" s="2">
        <f t="shared" si="4"/>
        <v>22819.004617617709</v>
      </c>
    </row>
    <row r="42" spans="2:6">
      <c r="B42">
        <f>B41+1</f>
        <v>39</v>
      </c>
      <c r="C42" s="2">
        <f t="shared" si="1"/>
        <v>1207997.7424249297</v>
      </c>
      <c r="D42" s="2">
        <f t="shared" si="2"/>
        <v>60399.887121246487</v>
      </c>
      <c r="E42" s="2">
        <f t="shared" si="3"/>
        <v>723199.09696997178</v>
      </c>
      <c r="F42" s="2">
        <f t="shared" si="4"/>
        <v>24159.954848498597</v>
      </c>
    </row>
    <row r="43" spans="2:6">
      <c r="B43">
        <f t="shared" si="0"/>
        <v>40</v>
      </c>
      <c r="C43" s="2">
        <f t="shared" si="1"/>
        <v>1278397.6295461762</v>
      </c>
      <c r="D43" s="2">
        <f t="shared" si="2"/>
        <v>63919.881477308809</v>
      </c>
      <c r="E43" s="2">
        <f t="shared" si="3"/>
        <v>757359.05181847035</v>
      </c>
      <c r="F43" s="2">
        <f t="shared" si="4"/>
        <v>25567.952590923524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Andrew Kloton</cp:lastModifiedBy>
  <dcterms:created xsi:type="dcterms:W3CDTF">2014-03-28T11:57:55Z</dcterms:created>
  <dcterms:modified xsi:type="dcterms:W3CDTF">2014-04-09T05:17:07Z</dcterms:modified>
</cp:coreProperties>
</file>