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480" yWindow="75" windowWidth="18195" windowHeight="11820" activeTab="2"/>
  </bookViews>
  <sheets>
    <sheet name="Sheet1" sheetId="1" r:id="rId1"/>
    <sheet name="Sheet2" sheetId="2" r:id="rId2"/>
    <sheet name="Sheet3" sheetId="3" r:id="rId3"/>
  </sheets>
  <definedNames>
    <definedName name="solver_adj" localSheetId="2" hidden="1">Sheet3!$D$13:$D$17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Sheet3!$E$17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100000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G23" i="1" l="1"/>
  <c r="D23" i="1" l="1"/>
  <c r="D24" i="1"/>
  <c r="D25" i="1"/>
  <c r="D26" i="1"/>
  <c r="D27" i="1"/>
  <c r="D28" i="1"/>
  <c r="D29" i="1"/>
  <c r="D30" i="1"/>
  <c r="D21" i="1"/>
  <c r="D22" i="1"/>
  <c r="D20" i="1"/>
  <c r="E21" i="1"/>
  <c r="E22" i="1"/>
  <c r="E23" i="1"/>
  <c r="E24" i="1"/>
  <c r="E25" i="1"/>
  <c r="E26" i="1"/>
  <c r="E27" i="1"/>
  <c r="E28" i="1"/>
  <c r="E29" i="1"/>
  <c r="E30" i="1"/>
  <c r="E20" i="1"/>
  <c r="C31" i="1"/>
  <c r="D31" i="1"/>
  <c r="J24" i="3" l="1"/>
  <c r="I25" i="3"/>
  <c r="I24" i="3"/>
  <c r="J22" i="3"/>
  <c r="J23" i="3"/>
  <c r="J21" i="3"/>
  <c r="I22" i="3"/>
  <c r="I23" i="3"/>
  <c r="I21" i="3"/>
  <c r="H18" i="3"/>
  <c r="D22" i="3"/>
  <c r="D23" i="3"/>
  <c r="D24" i="3"/>
  <c r="D25" i="3"/>
  <c r="D21" i="3"/>
  <c r="E20" i="3"/>
  <c r="I14" i="3"/>
  <c r="I15" i="3"/>
  <c r="I16" i="3"/>
  <c r="I17" i="3"/>
  <c r="I13" i="3"/>
  <c r="H10" i="3"/>
  <c r="J12" i="3"/>
  <c r="J13" i="3" s="1"/>
  <c r="J14" i="3" s="1"/>
  <c r="I5" i="3"/>
  <c r="I6" i="3"/>
  <c r="I7" i="3"/>
  <c r="I8" i="3"/>
  <c r="I4" i="3"/>
  <c r="J3" i="3"/>
  <c r="J4" i="3" s="1"/>
  <c r="J5" i="3" s="1"/>
  <c r="J6" i="3" s="1"/>
  <c r="J7" i="3" s="1"/>
  <c r="J8" i="3" s="1"/>
  <c r="J1" i="3"/>
  <c r="E21" i="3" l="1"/>
  <c r="E22" i="3" s="1"/>
  <c r="E23" i="3" s="1"/>
  <c r="E24" i="3"/>
  <c r="J15" i="3"/>
  <c r="J16" i="3" s="1"/>
  <c r="J17" i="3" s="1"/>
  <c r="E25" i="3" l="1"/>
  <c r="B10" i="2" l="1"/>
  <c r="D3" i="2"/>
  <c r="C7" i="2"/>
  <c r="J20" i="3"/>
  <c r="E12" i="3"/>
  <c r="E3" i="3"/>
  <c r="E4" i="3" s="1"/>
  <c r="E5" i="3" s="1"/>
  <c r="E6" i="3" s="1"/>
  <c r="E7" i="3" s="1"/>
  <c r="E8" i="3" s="1"/>
  <c r="D5" i="3"/>
  <c r="D6" i="3"/>
  <c r="D7" i="3"/>
  <c r="D8" i="3"/>
  <c r="D4" i="3"/>
  <c r="G4" i="1"/>
  <c r="D4" i="1"/>
  <c r="D5" i="1"/>
  <c r="D6" i="1"/>
  <c r="D7" i="1"/>
  <c r="D8" i="1"/>
  <c r="D9" i="1"/>
  <c r="D10" i="1"/>
  <c r="D11" i="1"/>
  <c r="D12" i="1"/>
  <c r="D13" i="1"/>
  <c r="D3" i="1"/>
  <c r="D14" i="1" s="1"/>
  <c r="C14" i="1"/>
  <c r="E13" i="3" l="1"/>
  <c r="E14" i="3" s="1"/>
  <c r="E15" i="3" s="1"/>
  <c r="E16" i="3" s="1"/>
  <c r="E17" i="3" s="1"/>
  <c r="J25" i="3" l="1"/>
</calcChain>
</file>

<file path=xl/sharedStrings.xml><?xml version="1.0" encoding="utf-8"?>
<sst xmlns="http://schemas.openxmlformats.org/spreadsheetml/2006/main" count="66" uniqueCount="31">
  <si>
    <t>EOY</t>
  </si>
  <si>
    <t>CF</t>
  </si>
  <si>
    <t>PW</t>
  </si>
  <si>
    <t>MARR</t>
  </si>
  <si>
    <t>Net</t>
  </si>
  <si>
    <t>IRR</t>
  </si>
  <si>
    <t>BTCF</t>
  </si>
  <si>
    <t>LPP</t>
  </si>
  <si>
    <t>LIP</t>
  </si>
  <si>
    <t>Depr</t>
  </si>
  <si>
    <t>TI</t>
  </si>
  <si>
    <t>Taxes</t>
  </si>
  <si>
    <t>ATCF</t>
  </si>
  <si>
    <t>a</t>
  </si>
  <si>
    <t>Basis</t>
  </si>
  <si>
    <t>Unrec Inv</t>
  </si>
  <si>
    <t>b</t>
  </si>
  <si>
    <t>DDB</t>
  </si>
  <si>
    <t>SLN</t>
  </si>
  <si>
    <t>c</t>
  </si>
  <si>
    <t>TI = BTCF - LIP -DEPR</t>
  </si>
  <si>
    <t>ATCF = BTCF - LPP - LIP - Taxes</t>
  </si>
  <si>
    <t>Manual</t>
  </si>
  <si>
    <t>Rate</t>
  </si>
  <si>
    <t>(P|F i%,n)</t>
  </si>
  <si>
    <r>
      <t>Using the formula for the present worth rate, (1+i)</t>
    </r>
    <r>
      <rPr>
        <vertAlign val="superscript"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I was able to manually calculate the present worth.</t>
    </r>
  </si>
  <si>
    <t>The internal return rate is a very complicated function, so I used excel's function.</t>
  </si>
  <si>
    <t>Using the slope of the basis minus the salvage value and the useful life, I was able to calculate the straight line depreciation.</t>
  </si>
  <si>
    <t>The rate of the declining balance was found using the rate function, and the depreciation was found manually. The solver formula was used in the excel function</t>
  </si>
  <si>
    <t>Using the double declining rate, which is 2 divided by the useful life, I was able to find the depreciation for the first three years.</t>
  </si>
  <si>
    <t>Then, using the remaining unrecovered investment, the salvage value, and the remaining life, I was able to find the SLN.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</si>
</sst>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9" fontId="0" fillId="0" borderId="0" xfId="0" applyNumberFormat="1"/>
    <xf numFmtId="8" fontId="0" fillId="0" borderId="0" xfId="0" applyNumberFormat="1"/>
    <xf numFmtId="10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B36" sqref="B36"/>
    </sheetView>
  </sheetViews>
  <sheetFormatPr defaultRowHeight="15" x14ac:dyDescent="0.25"/>
  <cols>
    <col min="3" max="3" width="10.85546875" bestFit="1" customWidth="1"/>
    <col min="4" max="4" width="11.5703125" bestFit="1" customWidth="1"/>
    <col min="5" max="5" width="9.7109375" customWidth="1"/>
  </cols>
  <sheetData>
    <row r="1" spans="1:7" x14ac:dyDescent="0.25">
      <c r="A1" s="7">
        <v>1</v>
      </c>
      <c r="B1" t="s">
        <v>3</v>
      </c>
      <c r="C1" s="2">
        <v>0.1</v>
      </c>
    </row>
    <row r="2" spans="1:7" x14ac:dyDescent="0.25">
      <c r="B2" t="s">
        <v>0</v>
      </c>
      <c r="C2" t="s">
        <v>1</v>
      </c>
      <c r="D2" t="s">
        <v>2</v>
      </c>
    </row>
    <row r="3" spans="1:7" x14ac:dyDescent="0.25">
      <c r="B3">
        <v>0</v>
      </c>
      <c r="C3" s="1">
        <v>-15000</v>
      </c>
      <c r="D3" s="3">
        <f>PV(10%,B3,,-C3)</f>
        <v>-15000</v>
      </c>
    </row>
    <row r="4" spans="1:7" x14ac:dyDescent="0.25">
      <c r="B4">
        <v>1</v>
      </c>
      <c r="C4" s="1">
        <v>2500</v>
      </c>
      <c r="D4" s="3">
        <f t="shared" ref="D4:D13" si="0">PV(10%,B4,,-C4)</f>
        <v>2272.7272727272725</v>
      </c>
      <c r="F4" t="s">
        <v>5</v>
      </c>
      <c r="G4" s="4">
        <f>IRR(C3:C13)</f>
        <v>0.10557981604988731</v>
      </c>
    </row>
    <row r="5" spans="1:7" x14ac:dyDescent="0.25">
      <c r="B5">
        <v>2</v>
      </c>
      <c r="C5" s="1">
        <v>2500</v>
      </c>
      <c r="D5" s="3">
        <f t="shared" si="0"/>
        <v>2066.1157024793383</v>
      </c>
      <c r="F5" s="4"/>
    </row>
    <row r="6" spans="1:7" x14ac:dyDescent="0.25">
      <c r="B6">
        <v>3</v>
      </c>
      <c r="C6" s="1">
        <v>2500</v>
      </c>
      <c r="D6" s="3">
        <f t="shared" si="0"/>
        <v>1878.2870022539439</v>
      </c>
      <c r="F6" s="2"/>
    </row>
    <row r="7" spans="1:7" x14ac:dyDescent="0.25">
      <c r="B7">
        <v>4</v>
      </c>
      <c r="C7" s="1">
        <v>2500</v>
      </c>
      <c r="D7" s="3">
        <f t="shared" si="0"/>
        <v>1707.5336384126763</v>
      </c>
    </row>
    <row r="8" spans="1:7" x14ac:dyDescent="0.25">
      <c r="B8">
        <v>5</v>
      </c>
      <c r="C8" s="1">
        <v>2500</v>
      </c>
      <c r="D8" s="3">
        <f t="shared" si="0"/>
        <v>1552.3033076478873</v>
      </c>
    </row>
    <row r="9" spans="1:7" x14ac:dyDescent="0.25">
      <c r="B9">
        <v>6</v>
      </c>
      <c r="C9" s="1">
        <v>2500</v>
      </c>
      <c r="D9" s="3">
        <f t="shared" si="0"/>
        <v>1411.1848251344429</v>
      </c>
    </row>
    <row r="10" spans="1:7" x14ac:dyDescent="0.25">
      <c r="B10">
        <v>7</v>
      </c>
      <c r="C10" s="1">
        <v>2500</v>
      </c>
      <c r="D10" s="3">
        <f t="shared" si="0"/>
        <v>1282.8952955767661</v>
      </c>
    </row>
    <row r="11" spans="1:7" x14ac:dyDescent="0.25">
      <c r="B11">
        <v>8</v>
      </c>
      <c r="C11" s="1">
        <v>2500</v>
      </c>
      <c r="D11" s="3">
        <f t="shared" si="0"/>
        <v>1166.2684505243328</v>
      </c>
    </row>
    <row r="12" spans="1:7" x14ac:dyDescent="0.25">
      <c r="B12">
        <v>9</v>
      </c>
      <c r="C12" s="1">
        <v>2500</v>
      </c>
      <c r="D12" s="3">
        <f t="shared" si="0"/>
        <v>1060.2440459312118</v>
      </c>
    </row>
    <row r="13" spans="1:7" x14ac:dyDescent="0.25">
      <c r="B13">
        <v>10</v>
      </c>
      <c r="C13" s="1">
        <v>2500</v>
      </c>
      <c r="D13" s="3">
        <f t="shared" si="0"/>
        <v>963.8582235738287</v>
      </c>
    </row>
    <row r="14" spans="1:7" x14ac:dyDescent="0.25">
      <c r="B14" t="s">
        <v>4</v>
      </c>
      <c r="C14" s="1">
        <f>SUM(C3:C13)</f>
        <v>10000</v>
      </c>
      <c r="D14" s="1">
        <f>SUM(D3:D13)</f>
        <v>361.4177642617027</v>
      </c>
    </row>
    <row r="17" spans="1:7" x14ac:dyDescent="0.25">
      <c r="A17" t="s">
        <v>22</v>
      </c>
    </row>
    <row r="18" spans="1:7" x14ac:dyDescent="0.25">
      <c r="B18" t="s">
        <v>3</v>
      </c>
      <c r="C18" s="2">
        <v>0.1</v>
      </c>
    </row>
    <row r="19" spans="1:7" x14ac:dyDescent="0.25">
      <c r="B19" t="s">
        <v>0</v>
      </c>
      <c r="C19" t="s">
        <v>1</v>
      </c>
      <c r="D19" t="s">
        <v>2</v>
      </c>
      <c r="E19" t="s">
        <v>24</v>
      </c>
    </row>
    <row r="20" spans="1:7" x14ac:dyDescent="0.25">
      <c r="B20">
        <v>0</v>
      </c>
      <c r="C20" s="1">
        <v>-15000</v>
      </c>
      <c r="D20" s="3">
        <f>C20*E20</f>
        <v>-15000</v>
      </c>
      <c r="E20">
        <f>(1+$C$18)^-B20</f>
        <v>1</v>
      </c>
    </row>
    <row r="21" spans="1:7" x14ac:dyDescent="0.25">
      <c r="B21">
        <v>1</v>
      </c>
      <c r="C21" s="1">
        <v>2500</v>
      </c>
      <c r="D21" s="3">
        <f t="shared" ref="D21:D30" si="1">C21*E21</f>
        <v>2272.7272727272725</v>
      </c>
      <c r="E21">
        <f t="shared" ref="E21:E30" si="2">(1+$C$18)^-B21</f>
        <v>0.90909090909090906</v>
      </c>
    </row>
    <row r="22" spans="1:7" x14ac:dyDescent="0.25">
      <c r="B22">
        <v>2</v>
      </c>
      <c r="C22" s="1">
        <v>2500</v>
      </c>
      <c r="D22" s="3">
        <f t="shared" si="1"/>
        <v>2066.1157024793388</v>
      </c>
      <c r="E22">
        <f t="shared" si="2"/>
        <v>0.82644628099173545</v>
      </c>
    </row>
    <row r="23" spans="1:7" x14ac:dyDescent="0.25">
      <c r="B23">
        <v>3</v>
      </c>
      <c r="C23" s="1">
        <v>2500</v>
      </c>
      <c r="D23" s="3">
        <f t="shared" si="1"/>
        <v>1878.2870022539439</v>
      </c>
      <c r="E23">
        <f t="shared" si="2"/>
        <v>0.75131480090157754</v>
      </c>
      <c r="F23" t="s">
        <v>5</v>
      </c>
      <c r="G23" s="4">
        <f>IRR(C20:C30)</f>
        <v>0.10557981604988731</v>
      </c>
    </row>
    <row r="24" spans="1:7" x14ac:dyDescent="0.25">
      <c r="B24">
        <v>4</v>
      </c>
      <c r="C24" s="1">
        <v>2500</v>
      </c>
      <c r="D24" s="3">
        <f t="shared" si="1"/>
        <v>1707.5336384126763</v>
      </c>
      <c r="E24">
        <f t="shared" si="2"/>
        <v>0.68301345536507052</v>
      </c>
    </row>
    <row r="25" spans="1:7" x14ac:dyDescent="0.25">
      <c r="B25">
        <v>5</v>
      </c>
      <c r="C25" s="1">
        <v>2500</v>
      </c>
      <c r="D25" s="3">
        <f t="shared" si="1"/>
        <v>1552.3033076478873</v>
      </c>
      <c r="E25">
        <f t="shared" si="2"/>
        <v>0.62092132305915493</v>
      </c>
    </row>
    <row r="26" spans="1:7" x14ac:dyDescent="0.25">
      <c r="B26">
        <v>6</v>
      </c>
      <c r="C26" s="1">
        <v>2500</v>
      </c>
      <c r="D26" s="3">
        <f t="shared" si="1"/>
        <v>1411.1848251344431</v>
      </c>
      <c r="E26">
        <f t="shared" si="2"/>
        <v>0.56447393005377722</v>
      </c>
    </row>
    <row r="27" spans="1:7" x14ac:dyDescent="0.25">
      <c r="B27">
        <v>7</v>
      </c>
      <c r="C27" s="1">
        <v>2500</v>
      </c>
      <c r="D27" s="3">
        <f t="shared" si="1"/>
        <v>1282.8952955767661</v>
      </c>
      <c r="E27">
        <f t="shared" si="2"/>
        <v>0.51315811823070645</v>
      </c>
    </row>
    <row r="28" spans="1:7" x14ac:dyDescent="0.25">
      <c r="B28">
        <v>8</v>
      </c>
      <c r="C28" s="1">
        <v>2500</v>
      </c>
      <c r="D28" s="3">
        <f t="shared" si="1"/>
        <v>1166.2684505243328</v>
      </c>
      <c r="E28">
        <f t="shared" si="2"/>
        <v>0.46650738020973315</v>
      </c>
    </row>
    <row r="29" spans="1:7" x14ac:dyDescent="0.25">
      <c r="B29">
        <v>9</v>
      </c>
      <c r="C29" s="1">
        <v>2500</v>
      </c>
      <c r="D29" s="3">
        <f t="shared" si="1"/>
        <v>1060.2440459312118</v>
      </c>
      <c r="E29">
        <f t="shared" si="2"/>
        <v>0.42409761837248466</v>
      </c>
    </row>
    <row r="30" spans="1:7" x14ac:dyDescent="0.25">
      <c r="B30">
        <v>10</v>
      </c>
      <c r="C30" s="1">
        <v>2500</v>
      </c>
      <c r="D30" s="3">
        <f t="shared" si="1"/>
        <v>963.8582235738287</v>
      </c>
      <c r="E30">
        <f t="shared" si="2"/>
        <v>0.38554328942953148</v>
      </c>
    </row>
    <row r="31" spans="1:7" x14ac:dyDescent="0.25">
      <c r="B31" t="s">
        <v>4</v>
      </c>
      <c r="C31" s="1">
        <f>SUM(C20:C30)</f>
        <v>10000</v>
      </c>
      <c r="D31" s="1">
        <f>SUM(D20:D30)</f>
        <v>361.41776426170361</v>
      </c>
    </row>
    <row r="35" spans="2:2" ht="17.25" x14ac:dyDescent="0.25">
      <c r="B35" t="s">
        <v>25</v>
      </c>
    </row>
    <row r="36" spans="2:2" x14ac:dyDescent="0.25">
      <c r="B36" t="s">
        <v>26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2" sqref="B12"/>
    </sheetView>
  </sheetViews>
  <sheetFormatPr defaultRowHeight="15" x14ac:dyDescent="0.25"/>
  <sheetData>
    <row r="1" spans="1:8" x14ac:dyDescent="0.25">
      <c r="A1" s="7">
        <v>2</v>
      </c>
    </row>
    <row r="2" spans="1:8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</row>
    <row r="3" spans="1:8" x14ac:dyDescent="0.25">
      <c r="B3" s="5">
        <v>20000</v>
      </c>
      <c r="C3" s="5">
        <v>4018</v>
      </c>
      <c r="D3" s="5">
        <f>B3-E3-F3</f>
        <v>3062</v>
      </c>
      <c r="E3" s="5">
        <v>8920</v>
      </c>
      <c r="F3" s="5">
        <v>8018</v>
      </c>
      <c r="G3" s="5">
        <v>2726</v>
      </c>
      <c r="H3" s="5">
        <v>10194</v>
      </c>
    </row>
    <row r="5" spans="1:8" x14ac:dyDescent="0.25">
      <c r="B5" t="s">
        <v>20</v>
      </c>
    </row>
    <row r="7" spans="1:8" x14ac:dyDescent="0.25">
      <c r="B7" t="s">
        <v>8</v>
      </c>
      <c r="C7" s="5">
        <f>B3-F3-E3</f>
        <v>3062</v>
      </c>
      <c r="E7" s="5"/>
    </row>
    <row r="8" spans="1:8" x14ac:dyDescent="0.25">
      <c r="C8" s="5"/>
      <c r="D8" s="5"/>
    </row>
    <row r="9" spans="1:8" x14ac:dyDescent="0.25">
      <c r="B9" s="5" t="s">
        <v>21</v>
      </c>
    </row>
    <row r="10" spans="1:8" x14ac:dyDescent="0.25">
      <c r="B10" s="5">
        <f>B3-C3-D3-G3</f>
        <v>10194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7" workbookViewId="0">
      <selection activeCell="E35" sqref="E35"/>
    </sheetView>
  </sheetViews>
  <sheetFormatPr defaultRowHeight="15" x14ac:dyDescent="0.25"/>
  <cols>
    <col min="3" max="3" width="12.7109375" customWidth="1"/>
    <col min="4" max="5" width="14.42578125" customWidth="1"/>
    <col min="8" max="8" width="12.7109375" bestFit="1" customWidth="1"/>
    <col min="9" max="9" width="16" customWidth="1"/>
    <col min="10" max="10" width="14.28515625" customWidth="1"/>
  </cols>
  <sheetData>
    <row r="1" spans="1:10" x14ac:dyDescent="0.25">
      <c r="A1" s="7">
        <v>3</v>
      </c>
      <c r="G1" t="s">
        <v>22</v>
      </c>
      <c r="I1" t="s">
        <v>18</v>
      </c>
      <c r="J1" s="1">
        <f>(C3-E8)/5</f>
        <v>3180000</v>
      </c>
    </row>
    <row r="2" spans="1:10" x14ac:dyDescent="0.25">
      <c r="A2" s="6" t="s">
        <v>13</v>
      </c>
      <c r="B2" t="s">
        <v>0</v>
      </c>
      <c r="C2" t="s">
        <v>14</v>
      </c>
      <c r="D2" t="s">
        <v>9</v>
      </c>
      <c r="E2" t="s">
        <v>15</v>
      </c>
      <c r="G2" t="s">
        <v>0</v>
      </c>
      <c r="H2" t="s">
        <v>14</v>
      </c>
      <c r="I2" t="s">
        <v>9</v>
      </c>
      <c r="J2" t="s">
        <v>15</v>
      </c>
    </row>
    <row r="3" spans="1:10" x14ac:dyDescent="0.25">
      <c r="B3">
        <v>0</v>
      </c>
      <c r="C3" s="5">
        <v>16000000</v>
      </c>
      <c r="E3" s="5">
        <f>C3</f>
        <v>16000000</v>
      </c>
      <c r="G3">
        <v>0</v>
      </c>
      <c r="H3" s="5">
        <v>16000000</v>
      </c>
      <c r="J3" s="5">
        <f>H3</f>
        <v>16000000</v>
      </c>
    </row>
    <row r="4" spans="1:10" x14ac:dyDescent="0.25">
      <c r="B4">
        <v>1</v>
      </c>
      <c r="D4" s="3">
        <f>SLN($C$3,100000,5)</f>
        <v>3180000</v>
      </c>
      <c r="E4" s="3">
        <f>E3-D4</f>
        <v>12820000</v>
      </c>
      <c r="G4">
        <v>1</v>
      </c>
      <c r="I4" s="3">
        <f>$J$1</f>
        <v>3180000</v>
      </c>
      <c r="J4" s="3">
        <f>J3-I4</f>
        <v>12820000</v>
      </c>
    </row>
    <row r="5" spans="1:10" x14ac:dyDescent="0.25">
      <c r="B5">
        <v>2</v>
      </c>
      <c r="D5" s="3">
        <f t="shared" ref="D5:D8" si="0">SLN($C$3,100000,5)</f>
        <v>3180000</v>
      </c>
      <c r="E5" s="3">
        <f t="shared" ref="E5:E8" si="1">E4-D5</f>
        <v>9640000</v>
      </c>
      <c r="G5">
        <v>2</v>
      </c>
      <c r="I5" s="3">
        <f t="shared" ref="I5:I8" si="2">$J$1</f>
        <v>3180000</v>
      </c>
      <c r="J5" s="3">
        <f t="shared" ref="J5:J8" si="3">J4-I5</f>
        <v>9640000</v>
      </c>
    </row>
    <row r="6" spans="1:10" x14ac:dyDescent="0.25">
      <c r="B6">
        <v>3</v>
      </c>
      <c r="D6" s="3">
        <f t="shared" si="0"/>
        <v>3180000</v>
      </c>
      <c r="E6" s="3">
        <f t="shared" si="1"/>
        <v>6460000</v>
      </c>
      <c r="G6">
        <v>3</v>
      </c>
      <c r="I6" s="3">
        <f t="shared" si="2"/>
        <v>3180000</v>
      </c>
      <c r="J6" s="3">
        <f t="shared" si="3"/>
        <v>6460000</v>
      </c>
    </row>
    <row r="7" spans="1:10" x14ac:dyDescent="0.25">
      <c r="B7">
        <v>4</v>
      </c>
      <c r="D7" s="3">
        <f t="shared" si="0"/>
        <v>3180000</v>
      </c>
      <c r="E7" s="3">
        <f t="shared" si="1"/>
        <v>3280000</v>
      </c>
      <c r="G7">
        <v>4</v>
      </c>
      <c r="I7" s="3">
        <f t="shared" si="2"/>
        <v>3180000</v>
      </c>
      <c r="J7" s="3">
        <f t="shared" si="3"/>
        <v>3280000</v>
      </c>
    </row>
    <row r="8" spans="1:10" x14ac:dyDescent="0.25">
      <c r="B8">
        <v>5</v>
      </c>
      <c r="D8" s="3">
        <f t="shared" si="0"/>
        <v>3180000</v>
      </c>
      <c r="E8" s="3">
        <f t="shared" si="1"/>
        <v>100000</v>
      </c>
      <c r="G8">
        <v>5</v>
      </c>
      <c r="I8" s="3">
        <f t="shared" si="2"/>
        <v>3180000</v>
      </c>
      <c r="J8" s="3">
        <f t="shared" si="3"/>
        <v>100000</v>
      </c>
    </row>
    <row r="10" spans="1:10" x14ac:dyDescent="0.25">
      <c r="G10" t="s">
        <v>23</v>
      </c>
      <c r="H10" s="4">
        <f>-RATE(5,,-C12,100000)</f>
        <v>0.63761016816114857</v>
      </c>
    </row>
    <row r="11" spans="1:10" x14ac:dyDescent="0.25">
      <c r="A11" s="6" t="s">
        <v>16</v>
      </c>
      <c r="B11" t="s">
        <v>0</v>
      </c>
      <c r="C11" t="s">
        <v>14</v>
      </c>
      <c r="D11" t="s">
        <v>9</v>
      </c>
      <c r="E11" t="s">
        <v>15</v>
      </c>
      <c r="G11" t="s">
        <v>0</v>
      </c>
      <c r="H11" t="s">
        <v>14</v>
      </c>
      <c r="I11" t="s">
        <v>9</v>
      </c>
      <c r="J11" t="s">
        <v>15</v>
      </c>
    </row>
    <row r="12" spans="1:10" x14ac:dyDescent="0.25">
      <c r="B12">
        <v>0</v>
      </c>
      <c r="C12" s="5">
        <v>16000000</v>
      </c>
      <c r="E12" s="5">
        <f>C12</f>
        <v>16000000</v>
      </c>
      <c r="G12">
        <v>0</v>
      </c>
      <c r="H12" s="5">
        <v>16000000</v>
      </c>
      <c r="J12" s="5">
        <f>H12</f>
        <v>16000000</v>
      </c>
    </row>
    <row r="13" spans="1:10" x14ac:dyDescent="0.25">
      <c r="B13">
        <v>1</v>
      </c>
      <c r="D13" s="3">
        <v>10207533.521112669</v>
      </c>
      <c r="E13" s="3">
        <f>E12-D13</f>
        <v>5792466.4788873307</v>
      </c>
      <c r="G13">
        <v>1</v>
      </c>
      <c r="I13" s="3">
        <f>$H$12*$H$10*(1-$H$10)^(G12)</f>
        <v>10201762.690578377</v>
      </c>
      <c r="J13" s="3">
        <f>J12-I13</f>
        <v>5798237.3094216231</v>
      </c>
    </row>
    <row r="14" spans="1:10" x14ac:dyDescent="0.25">
      <c r="B14">
        <v>2</v>
      </c>
      <c r="D14" s="3">
        <v>3695234.8707423955</v>
      </c>
      <c r="E14" s="3">
        <f t="shared" ref="E14:E17" si="4">E13-D14</f>
        <v>2097231.6081449352</v>
      </c>
      <c r="G14">
        <v>2</v>
      </c>
      <c r="I14" s="3">
        <f t="shared" ref="I14:I17" si="5">$H$12*$H$10*(1-$H$10)^(G13)</f>
        <v>3697015.0658985665</v>
      </c>
      <c r="J14" s="3">
        <f t="shared" ref="J14:J17" si="6">J13-I14</f>
        <v>2101222.2435230566</v>
      </c>
    </row>
    <row r="15" spans="1:10" x14ac:dyDescent="0.25">
      <c r="B15">
        <v>3</v>
      </c>
      <c r="D15" s="3">
        <v>1337689.1413776029</v>
      </c>
      <c r="E15" s="3">
        <f t="shared" si="4"/>
        <v>759542.46676733228</v>
      </c>
      <c r="G15">
        <v>3</v>
      </c>
      <c r="I15" s="3">
        <f t="shared" si="5"/>
        <v>1339760.6680366818</v>
      </c>
      <c r="J15" s="3">
        <f t="shared" si="6"/>
        <v>761461.57548637479</v>
      </c>
    </row>
    <row r="16" spans="1:10" x14ac:dyDescent="0.25">
      <c r="B16">
        <v>4</v>
      </c>
      <c r="D16" s="3">
        <v>484245.31928000267</v>
      </c>
      <c r="E16" s="3">
        <f t="shared" si="4"/>
        <v>275297.14748732961</v>
      </c>
      <c r="G16">
        <v>4</v>
      </c>
      <c r="I16" s="3">
        <f t="shared" si="5"/>
        <v>485515.64319412038</v>
      </c>
      <c r="J16" s="3">
        <f t="shared" si="6"/>
        <v>275945.93229225441</v>
      </c>
    </row>
    <row r="17" spans="1:11" x14ac:dyDescent="0.25">
      <c r="B17">
        <v>5</v>
      </c>
      <c r="D17" s="3">
        <v>175297.04802403643</v>
      </c>
      <c r="E17" s="3">
        <f t="shared" si="4"/>
        <v>100000.09946329318</v>
      </c>
      <c r="G17">
        <v>5</v>
      </c>
      <c r="I17" s="3">
        <f t="shared" si="5"/>
        <v>175945.93229224905</v>
      </c>
      <c r="J17" s="3">
        <f t="shared" si="6"/>
        <v>100000.00000000536</v>
      </c>
    </row>
    <row r="18" spans="1:11" x14ac:dyDescent="0.25">
      <c r="G18" t="s">
        <v>23</v>
      </c>
      <c r="H18" s="4">
        <f>2/5</f>
        <v>0.4</v>
      </c>
    </row>
    <row r="19" spans="1:11" x14ac:dyDescent="0.25">
      <c r="A19" s="6" t="s">
        <v>19</v>
      </c>
      <c r="B19" t="s">
        <v>0</v>
      </c>
      <c r="C19" t="s">
        <v>14</v>
      </c>
      <c r="D19" t="s">
        <v>9</v>
      </c>
      <c r="E19" t="s">
        <v>15</v>
      </c>
      <c r="G19" t="s">
        <v>0</v>
      </c>
      <c r="H19" t="s">
        <v>14</v>
      </c>
      <c r="I19" t="s">
        <v>9</v>
      </c>
      <c r="J19" t="s">
        <v>15</v>
      </c>
    </row>
    <row r="20" spans="1:11" x14ac:dyDescent="0.25">
      <c r="B20">
        <v>0</v>
      </c>
      <c r="C20" s="5">
        <v>16000000</v>
      </c>
      <c r="E20" s="5">
        <f>C20</f>
        <v>16000000</v>
      </c>
      <c r="G20">
        <v>0</v>
      </c>
      <c r="H20" s="5">
        <v>16000000</v>
      </c>
      <c r="J20" s="5">
        <f>H20</f>
        <v>16000000</v>
      </c>
    </row>
    <row r="21" spans="1:11" x14ac:dyDescent="0.25">
      <c r="B21">
        <v>1</v>
      </c>
      <c r="D21" s="3">
        <f>VDB($H$20,100000,5,B20,B21)</f>
        <v>6400000</v>
      </c>
      <c r="E21" s="3">
        <f>E20-D21</f>
        <v>9600000</v>
      </c>
      <c r="G21">
        <v>1</v>
      </c>
      <c r="I21" s="1">
        <f>$H$18*$H$20*(1-$H$18)^(G20)</f>
        <v>6400000</v>
      </c>
      <c r="J21" s="3">
        <f>J20-I21</f>
        <v>9600000</v>
      </c>
      <c r="K21" t="s">
        <v>17</v>
      </c>
    </row>
    <row r="22" spans="1:11" x14ac:dyDescent="0.25">
      <c r="B22">
        <v>2</v>
      </c>
      <c r="D22" s="3">
        <f t="shared" ref="D22:D25" si="7">VDB($H$20,100000,5,B21,B22)</f>
        <v>3840000</v>
      </c>
      <c r="E22" s="3">
        <f t="shared" ref="E22:E23" si="8">E21-D22</f>
        <v>5760000</v>
      </c>
      <c r="G22">
        <v>2</v>
      </c>
      <c r="I22" s="1">
        <f>$H$18*$H$20*(1-$H$18)^(G21)</f>
        <v>3840000</v>
      </c>
      <c r="J22" s="3">
        <f t="shared" ref="J22:J23" si="9">J21-I22</f>
        <v>5760000</v>
      </c>
      <c r="K22" t="s">
        <v>17</v>
      </c>
    </row>
    <row r="23" spans="1:11" x14ac:dyDescent="0.25">
      <c r="B23">
        <v>3</v>
      </c>
      <c r="D23" s="3">
        <f t="shared" si="7"/>
        <v>2304000</v>
      </c>
      <c r="E23" s="3">
        <f t="shared" si="8"/>
        <v>3456000</v>
      </c>
      <c r="G23">
        <v>3</v>
      </c>
      <c r="I23" s="1">
        <f>$H$18*$H$20*(1-$H$18)^(G22)</f>
        <v>2304000</v>
      </c>
      <c r="J23" s="3">
        <f t="shared" si="9"/>
        <v>3456000</v>
      </c>
      <c r="K23" t="s">
        <v>17</v>
      </c>
    </row>
    <row r="24" spans="1:11" x14ac:dyDescent="0.25">
      <c r="B24">
        <v>4</v>
      </c>
      <c r="D24" s="3">
        <f t="shared" si="7"/>
        <v>1678000</v>
      </c>
      <c r="E24" s="3">
        <f>E23-D24</f>
        <v>1778000</v>
      </c>
      <c r="G24">
        <v>4</v>
      </c>
      <c r="I24" s="1">
        <f>($J$23-100000)/2</f>
        <v>1678000</v>
      </c>
      <c r="J24" s="1">
        <f>J23-I24</f>
        <v>1778000</v>
      </c>
      <c r="K24" t="s">
        <v>18</v>
      </c>
    </row>
    <row r="25" spans="1:11" x14ac:dyDescent="0.25">
      <c r="B25">
        <v>5</v>
      </c>
      <c r="D25" s="3">
        <f t="shared" si="7"/>
        <v>1678000</v>
      </c>
      <c r="E25" s="3">
        <f t="shared" ref="E25" si="10">E24-D25</f>
        <v>100000</v>
      </c>
      <c r="G25">
        <v>5</v>
      </c>
      <c r="I25" s="1">
        <f>($J$23-100000)/2</f>
        <v>1678000</v>
      </c>
      <c r="J25" s="1">
        <f t="shared" ref="J22:J25" si="11">J24-I25</f>
        <v>100000</v>
      </c>
      <c r="K25" t="s">
        <v>18</v>
      </c>
    </row>
    <row r="27" spans="1:11" x14ac:dyDescent="0.25">
      <c r="D27" s="3"/>
    </row>
    <row r="28" spans="1:11" x14ac:dyDescent="0.25">
      <c r="D28" s="3"/>
    </row>
    <row r="29" spans="1:11" x14ac:dyDescent="0.25">
      <c r="A29" s="3" t="s">
        <v>27</v>
      </c>
    </row>
    <row r="30" spans="1:11" x14ac:dyDescent="0.25">
      <c r="A30" t="s">
        <v>28</v>
      </c>
      <c r="D30" s="3"/>
    </row>
    <row r="31" spans="1:11" x14ac:dyDescent="0.25">
      <c r="A31" t="s">
        <v>29</v>
      </c>
      <c r="D31" s="3"/>
    </row>
    <row r="32" spans="1:11" x14ac:dyDescent="0.25">
      <c r="A32" t="s">
        <v>30</v>
      </c>
      <c r="D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dcterms:created xsi:type="dcterms:W3CDTF">2014-04-28T12:10:14Z</dcterms:created>
  <dcterms:modified xsi:type="dcterms:W3CDTF">2014-05-05T20:41:12Z</dcterms:modified>
</cp:coreProperties>
</file>