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12360" yWindow="0" windowWidth="25360" windowHeight="15560" tabRatio="500"/>
  </bookViews>
  <sheets>
    <sheet name="8.13" sheetId="1" r:id="rId1"/>
    <sheet name="10.10" sheetId="2" r:id="rId2"/>
    <sheet name="9.13" sheetId="3" r:id="rId3"/>
    <sheet name="Score" sheetId="5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C9" i="5"/>
  <c r="B9" i="5"/>
  <c r="C25" i="1"/>
  <c r="C24" i="1"/>
  <c r="D13" i="1"/>
  <c r="D14" i="1"/>
  <c r="D15" i="1"/>
  <c r="D16" i="1"/>
  <c r="D17" i="1"/>
  <c r="D18" i="1"/>
  <c r="D19" i="1"/>
  <c r="D20" i="1"/>
  <c r="D21" i="1"/>
  <c r="D22" i="1"/>
  <c r="E23" i="1"/>
  <c r="E22" i="1"/>
  <c r="E67" i="3"/>
  <c r="C74" i="3"/>
  <c r="C75" i="3"/>
  <c r="C76" i="3"/>
  <c r="C77" i="3"/>
  <c r="C78" i="3"/>
  <c r="C80" i="3"/>
  <c r="D78" i="3"/>
  <c r="D77" i="3"/>
  <c r="D76" i="3"/>
  <c r="D75" i="3"/>
  <c r="D74" i="3"/>
  <c r="D73" i="3"/>
  <c r="C58" i="3"/>
  <c r="C59" i="3"/>
  <c r="C60" i="3"/>
  <c r="C61" i="3"/>
  <c r="C62" i="3"/>
  <c r="C64" i="3"/>
  <c r="D62" i="3"/>
  <c r="D61" i="3"/>
  <c r="D60" i="3"/>
  <c r="D59" i="3"/>
  <c r="D58" i="3"/>
  <c r="D57" i="3"/>
  <c r="E51" i="3"/>
  <c r="E35" i="3"/>
  <c r="E42" i="3"/>
  <c r="E43" i="3"/>
  <c r="E44" i="3"/>
  <c r="E45" i="3"/>
  <c r="E46" i="3"/>
  <c r="E48" i="3"/>
  <c r="C42" i="3"/>
  <c r="C43" i="3"/>
  <c r="C44" i="3"/>
  <c r="C45" i="3"/>
  <c r="C46" i="3"/>
  <c r="C48" i="3"/>
  <c r="F46" i="3"/>
  <c r="D46" i="3"/>
  <c r="F45" i="3"/>
  <c r="D45" i="3"/>
  <c r="F44" i="3"/>
  <c r="D44" i="3"/>
  <c r="F43" i="3"/>
  <c r="D43" i="3"/>
  <c r="F42" i="3"/>
  <c r="D42" i="3"/>
  <c r="F41" i="3"/>
  <c r="D41" i="3"/>
  <c r="E19" i="3"/>
  <c r="E26" i="3"/>
  <c r="E27" i="3"/>
  <c r="E28" i="3"/>
  <c r="E29" i="3"/>
  <c r="E30" i="3"/>
  <c r="E32" i="3"/>
  <c r="C26" i="3"/>
  <c r="C27" i="3"/>
  <c r="C28" i="3"/>
  <c r="C29" i="3"/>
  <c r="C30" i="3"/>
  <c r="C32" i="3"/>
  <c r="F30" i="3"/>
  <c r="D30" i="3"/>
  <c r="F29" i="3"/>
  <c r="D29" i="3"/>
  <c r="F28" i="3"/>
  <c r="D28" i="3"/>
  <c r="F27" i="3"/>
  <c r="D27" i="3"/>
  <c r="F26" i="3"/>
  <c r="D26" i="3"/>
  <c r="C10" i="3"/>
  <c r="C11" i="3"/>
  <c r="C12" i="3"/>
  <c r="C13" i="3"/>
  <c r="C14" i="3"/>
  <c r="C16" i="3"/>
  <c r="D14" i="3"/>
  <c r="D13" i="3"/>
  <c r="D12" i="3"/>
  <c r="D11" i="3"/>
  <c r="D10" i="3"/>
  <c r="D9" i="3"/>
</calcChain>
</file>

<file path=xl/sharedStrings.xml><?xml version="1.0" encoding="utf-8"?>
<sst xmlns="http://schemas.openxmlformats.org/spreadsheetml/2006/main" count="128" uniqueCount="70">
  <si>
    <r>
      <t>1.</t>
    </r>
    <r>
      <rPr>
        <sz val="7"/>
        <color theme="1"/>
        <rFont val="Times New Roman"/>
      </rPr>
      <t xml:space="preserve">     </t>
    </r>
    <r>
      <rPr>
        <sz val="12"/>
        <color theme="1"/>
        <rFont val="Times New Roman"/>
      </rPr>
      <t>A snow cone machine at an ice cream shop costs $15,000.  The machine is expected to generate profits of $2,500 each year of its 10 year useful life.  At the end of the 10 years the machine will have a salvage value of zero.  Within what interest rate range does the IRR fall?</t>
    </r>
  </si>
  <si>
    <r>
      <t>(a)</t>
    </r>
    <r>
      <rPr>
        <sz val="7"/>
        <color theme="1"/>
        <rFont val="Times New Roman"/>
      </rPr>
      <t xml:space="preserve">   </t>
    </r>
    <r>
      <rPr>
        <sz val="12"/>
        <color theme="1"/>
        <rFont val="Times New Roman"/>
      </rPr>
      <t>Less than 10%</t>
    </r>
  </si>
  <si>
    <r>
      <t>(b)</t>
    </r>
    <r>
      <rPr>
        <sz val="7"/>
        <color theme="1"/>
        <rFont val="Times New Roman"/>
      </rPr>
      <t xml:space="preserve">  </t>
    </r>
    <r>
      <rPr>
        <sz val="12"/>
        <color theme="1"/>
        <rFont val="Times New Roman"/>
      </rPr>
      <t>10% to 12%</t>
    </r>
  </si>
  <si>
    <r>
      <t>(c)</t>
    </r>
    <r>
      <rPr>
        <sz val="7"/>
        <color theme="1"/>
        <rFont val="Times New Roman"/>
      </rPr>
      <t xml:space="preserve">   </t>
    </r>
    <r>
      <rPr>
        <sz val="12"/>
        <color theme="1"/>
        <rFont val="Times New Roman"/>
      </rPr>
      <t>12% to 14%</t>
    </r>
  </si>
  <si>
    <r>
      <t>(d)</t>
    </r>
    <r>
      <rPr>
        <sz val="7"/>
        <color theme="1"/>
        <rFont val="Times New Roman"/>
      </rPr>
      <t xml:space="preserve">  </t>
    </r>
    <r>
      <rPr>
        <sz val="12"/>
        <color theme="1"/>
        <rFont val="Times New Roman"/>
      </rPr>
      <t>Greater than 14%</t>
    </r>
  </si>
  <si>
    <t>Answer: (b)</t>
  </si>
  <si>
    <t>1. Consider the following data for 20x4 from an after tax cash flow analysis.  What is the loan interest payment for 20x4?</t>
  </si>
  <si>
    <t>before tax cash flow = $20,000</t>
  </si>
  <si>
    <t>loan principal payment = $4,018</t>
  </si>
  <si>
    <t>depreciation deduction = $8,920</t>
  </si>
  <si>
    <t>taxable income = $8,018</t>
  </si>
  <si>
    <t>taxes due = $2,726</t>
  </si>
  <si>
    <t>after tax cash flow = $10,194</t>
  </si>
  <si>
    <r>
      <t>(a)</t>
    </r>
    <r>
      <rPr>
        <sz val="7"/>
        <color theme="1"/>
        <rFont val="Times New Roman"/>
      </rPr>
      <t xml:space="preserve">   </t>
    </r>
    <r>
      <rPr>
        <sz val="12"/>
        <color theme="1"/>
        <rFont val="Times New Roman"/>
      </rPr>
      <t>$1,274</t>
    </r>
  </si>
  <si>
    <r>
      <t>(b)</t>
    </r>
    <r>
      <rPr>
        <sz val="7"/>
        <color theme="1"/>
        <rFont val="Times New Roman"/>
      </rPr>
      <t xml:space="preserve">  </t>
    </r>
    <r>
      <rPr>
        <sz val="12"/>
        <color theme="1"/>
        <rFont val="Times New Roman"/>
      </rPr>
      <t>$3,062</t>
    </r>
  </si>
  <si>
    <r>
      <t>(c)</t>
    </r>
    <r>
      <rPr>
        <sz val="7"/>
        <color theme="1"/>
        <rFont val="Times New Roman"/>
      </rPr>
      <t xml:space="preserve">   </t>
    </r>
    <r>
      <rPr>
        <sz val="12"/>
        <color theme="1"/>
        <rFont val="Times New Roman"/>
      </rPr>
      <t>$7,062</t>
    </r>
  </si>
  <si>
    <r>
      <t>(d)</t>
    </r>
    <r>
      <rPr>
        <sz val="7"/>
        <color theme="1"/>
        <rFont val="Times New Roman"/>
      </rPr>
      <t xml:space="preserve">  </t>
    </r>
    <r>
      <rPr>
        <sz val="12"/>
        <color theme="1"/>
        <rFont val="Times New Roman"/>
      </rPr>
      <t>$11,080</t>
    </r>
  </si>
  <si>
    <t>a</t>
  </si>
  <si>
    <t>SLN</t>
  </si>
  <si>
    <t>BASIS</t>
  </si>
  <si>
    <t>EST SALV</t>
  </si>
  <si>
    <t>USEFUL LIFE</t>
  </si>
  <si>
    <t>RCVD SALV</t>
  </si>
  <si>
    <t>PERIODS</t>
  </si>
  <si>
    <t>EOY</t>
  </si>
  <si>
    <r>
      <t>d</t>
    </r>
    <r>
      <rPr>
        <vertAlign val="subscript"/>
        <sz val="10"/>
        <rFont val="Arial"/>
        <family val="2"/>
      </rPr>
      <t>t</t>
    </r>
  </si>
  <si>
    <r>
      <t>B</t>
    </r>
    <r>
      <rPr>
        <vertAlign val="subscript"/>
        <sz val="10"/>
        <rFont val="Arial"/>
        <family val="2"/>
      </rPr>
      <t>t</t>
    </r>
  </si>
  <si>
    <t>SUM DEPR</t>
  </si>
  <si>
    <t>b</t>
  </si>
  <si>
    <t>DB</t>
  </si>
  <si>
    <t>RATE</t>
  </si>
  <si>
    <t>EXC FUNC</t>
  </si>
  <si>
    <t>CALC</t>
  </si>
  <si>
    <t>c</t>
  </si>
  <si>
    <t>DDB</t>
  </si>
  <si>
    <t>d</t>
  </si>
  <si>
    <t>DDB-SLN</t>
  </si>
  <si>
    <t>e</t>
  </si>
  <si>
    <t>SYD</t>
  </si>
  <si>
    <t>PROBLEM 9.10</t>
  </si>
  <si>
    <t>1a.</t>
  </si>
  <si>
    <t>Profit</t>
  </si>
  <si>
    <t>Balance</t>
  </si>
  <si>
    <t xml:space="preserve">This cash flow diagram has an intial cost of 15000, but returns a uniform cash flow of </t>
  </si>
  <si>
    <t>2500 per year over the ten year period to gain an ending balance of $10000.</t>
  </si>
  <si>
    <t>1b.</t>
  </si>
  <si>
    <t>IRR</t>
  </si>
  <si>
    <t>The internal rate of return for this investment is calculated with the use of the IRR</t>
  </si>
  <si>
    <t xml:space="preserve">Excel function, which finds the interest rate of the cash flow that would make the </t>
  </si>
  <si>
    <t>FW of the investment equal to 0.</t>
  </si>
  <si>
    <t>BTCF</t>
  </si>
  <si>
    <t>ATCF</t>
  </si>
  <si>
    <t>Problem</t>
  </si>
  <si>
    <t>Points</t>
  </si>
  <si>
    <t>Score</t>
  </si>
  <si>
    <t>1(a)</t>
  </si>
  <si>
    <t>1(b)</t>
  </si>
  <si>
    <t>1(c)</t>
  </si>
  <si>
    <t>3(a)</t>
  </si>
  <si>
    <t>3(b)</t>
  </si>
  <si>
    <t>3(c)</t>
  </si>
  <si>
    <t>LPP</t>
  </si>
  <si>
    <t>LIP</t>
  </si>
  <si>
    <t>Depr</t>
  </si>
  <si>
    <t>TI</t>
  </si>
  <si>
    <t>Taxes</t>
  </si>
  <si>
    <t>TI = BTCF - LIP -DEPR</t>
  </si>
  <si>
    <t>ATCF = BTCF - LPP - LIP - Taxes</t>
  </si>
  <si>
    <t>1c</t>
  </si>
  <si>
    <t>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</si>
</sst>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0.0000%"/>
    <numFmt numFmtId="167" formatCode="&quot;$&quot;#,##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</font>
    <font>
      <sz val="7"/>
      <color theme="1"/>
      <name val="Times New Roman"/>
    </font>
    <font>
      <sz val="10"/>
      <name val="Arial"/>
      <family val="2"/>
    </font>
    <font>
      <vertAlign val="subscript"/>
      <sz val="10"/>
      <name val="Arial"/>
      <family val="2"/>
    </font>
    <font>
      <b/>
      <sz val="11"/>
      <color theme="1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/>
    </xf>
    <xf numFmtId="0" fontId="4" fillId="0" borderId="0" xfId="0" applyFont="1"/>
    <xf numFmtId="1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right"/>
    </xf>
    <xf numFmtId="8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10" fontId="4" fillId="0" borderId="0" xfId="0" applyNumberFormat="1" applyFont="1"/>
    <xf numFmtId="164" fontId="0" fillId="0" borderId="0" xfId="0" applyNumberFormat="1"/>
    <xf numFmtId="8" fontId="0" fillId="0" borderId="0" xfId="0" applyNumberFormat="1"/>
    <xf numFmtId="10" fontId="0" fillId="0" borderId="0" xfId="0" applyNumberFormat="1"/>
    <xf numFmtId="9" fontId="0" fillId="0" borderId="0" xfId="0" applyNumberFormat="1"/>
    <xf numFmtId="0" fontId="6" fillId="0" borderId="0" xfId="1" applyFont="1" applyAlignment="1">
      <alignment horizontal="center"/>
    </xf>
    <xf numFmtId="0" fontId="6" fillId="0" borderId="0" xfId="1" applyFont="1"/>
    <xf numFmtId="0" fontId="1" fillId="0" borderId="0" xfId="1"/>
    <xf numFmtId="0" fontId="6" fillId="0" borderId="0" xfId="1" applyFont="1" applyBorder="1" applyAlignment="1">
      <alignment horizontal="justify" vertical="center" wrapText="1"/>
    </xf>
    <xf numFmtId="0" fontId="6" fillId="0" borderId="0" xfId="1" applyFont="1" applyBorder="1" applyAlignment="1">
      <alignment horizontal="right" vertical="center" wrapText="1"/>
    </xf>
    <xf numFmtId="0" fontId="6" fillId="0" borderId="0" xfId="1" applyFont="1" applyBorder="1"/>
    <xf numFmtId="0" fontId="7" fillId="0" borderId="0" xfId="0" applyFont="1" applyAlignment="1">
      <alignment horizontal="left"/>
    </xf>
    <xf numFmtId="0" fontId="7" fillId="0" borderId="0" xfId="0" applyFont="1"/>
    <xf numFmtId="6" fontId="7" fillId="0" borderId="0" xfId="0" applyNumberFormat="1" applyFont="1"/>
    <xf numFmtId="167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7" workbookViewId="0">
      <selection activeCell="C28" sqref="C28"/>
    </sheetView>
  </sheetViews>
  <sheetFormatPr baseColWidth="10" defaultRowHeight="15" x14ac:dyDescent="0"/>
  <cols>
    <col min="1" max="1" width="32.5" customWidth="1"/>
    <col min="3" max="3" width="18.33203125" bestFit="1" customWidth="1"/>
  </cols>
  <sheetData>
    <row r="1" spans="1:7" ht="46" customHeight="1">
      <c r="A1" s="15" t="s">
        <v>0</v>
      </c>
      <c r="B1" s="15"/>
      <c r="C1" s="15"/>
      <c r="D1" s="15"/>
      <c r="E1" s="15"/>
      <c r="F1" s="15"/>
      <c r="G1" s="15"/>
    </row>
    <row r="2" spans="1:7">
      <c r="A2" s="2"/>
    </row>
    <row r="3" spans="1:7">
      <c r="A3" s="3" t="s">
        <v>1</v>
      </c>
    </row>
    <row r="4" spans="1:7">
      <c r="A4" s="3" t="s">
        <v>2</v>
      </c>
    </row>
    <row r="5" spans="1:7">
      <c r="A5" s="3" t="s">
        <v>3</v>
      </c>
    </row>
    <row r="6" spans="1:7">
      <c r="A6" s="3" t="s">
        <v>4</v>
      </c>
    </row>
    <row r="7" spans="1:7">
      <c r="A7" s="2"/>
    </row>
    <row r="8" spans="1:7">
      <c r="A8" s="4" t="s">
        <v>5</v>
      </c>
    </row>
    <row r="11" spans="1:7">
      <c r="A11" t="s">
        <v>40</v>
      </c>
      <c r="B11" t="s">
        <v>24</v>
      </c>
      <c r="C11" t="s">
        <v>41</v>
      </c>
      <c r="D11" t="s">
        <v>42</v>
      </c>
    </row>
    <row r="12" spans="1:7">
      <c r="B12">
        <v>0</v>
      </c>
      <c r="C12" s="17">
        <v>-15000</v>
      </c>
      <c r="D12" s="17">
        <v>-15000</v>
      </c>
      <c r="E12" s="18">
        <v>3855.43</v>
      </c>
    </row>
    <row r="13" spans="1:7">
      <c r="B13">
        <v>1</v>
      </c>
      <c r="C13" s="17">
        <v>2500</v>
      </c>
      <c r="D13" s="17">
        <f>D12+C13</f>
        <v>-12500</v>
      </c>
      <c r="F13" t="s">
        <v>43</v>
      </c>
    </row>
    <row r="14" spans="1:7">
      <c r="B14">
        <v>2</v>
      </c>
      <c r="C14" s="17">
        <v>2500</v>
      </c>
      <c r="D14" s="17">
        <f t="shared" ref="D14:D22" si="0">D13+C14</f>
        <v>-10000</v>
      </c>
      <c r="F14" t="s">
        <v>44</v>
      </c>
    </row>
    <row r="15" spans="1:7">
      <c r="B15">
        <v>3</v>
      </c>
      <c r="C15" s="17">
        <v>2500</v>
      </c>
      <c r="D15" s="17">
        <f t="shared" si="0"/>
        <v>-7500</v>
      </c>
    </row>
    <row r="16" spans="1:7">
      <c r="B16">
        <v>4</v>
      </c>
      <c r="C16" s="17">
        <v>2500</v>
      </c>
      <c r="D16" s="17">
        <f t="shared" si="0"/>
        <v>-5000</v>
      </c>
    </row>
    <row r="17" spans="1:6">
      <c r="B17">
        <v>5</v>
      </c>
      <c r="C17" s="17">
        <v>2500</v>
      </c>
      <c r="D17" s="17">
        <f t="shared" si="0"/>
        <v>-2500</v>
      </c>
    </row>
    <row r="18" spans="1:6">
      <c r="B18">
        <v>6</v>
      </c>
      <c r="C18" s="17">
        <v>2500</v>
      </c>
      <c r="D18" s="17">
        <f t="shared" si="0"/>
        <v>0</v>
      </c>
    </row>
    <row r="19" spans="1:6">
      <c r="B19">
        <v>7</v>
      </c>
      <c r="C19" s="17">
        <v>2500</v>
      </c>
      <c r="D19" s="17">
        <f t="shared" si="0"/>
        <v>2500</v>
      </c>
    </row>
    <row r="20" spans="1:6">
      <c r="B20">
        <v>8</v>
      </c>
      <c r="C20" s="17">
        <v>2500</v>
      </c>
      <c r="D20" s="17">
        <f t="shared" si="0"/>
        <v>5000</v>
      </c>
    </row>
    <row r="21" spans="1:6">
      <c r="B21">
        <v>9</v>
      </c>
      <c r="C21" s="17">
        <v>2500</v>
      </c>
      <c r="D21" s="17">
        <f t="shared" si="0"/>
        <v>7500</v>
      </c>
    </row>
    <row r="22" spans="1:6">
      <c r="B22">
        <v>10</v>
      </c>
      <c r="C22" s="17">
        <v>2500</v>
      </c>
      <c r="D22" s="17">
        <f t="shared" si="0"/>
        <v>10000</v>
      </c>
      <c r="E22" s="18">
        <f>FV(10%,10,,-E12)</f>
        <v>9999.9924929433491</v>
      </c>
    </row>
    <row r="23" spans="1:6">
      <c r="E23" s="18">
        <f>PV(10%,10,,-D22)</f>
        <v>3855.4328942953148</v>
      </c>
    </row>
    <row r="24" spans="1:6">
      <c r="A24" t="s">
        <v>45</v>
      </c>
      <c r="B24" t="s">
        <v>46</v>
      </c>
      <c r="C24" s="19">
        <f>IRR(C12:C22)</f>
        <v>0.10557981604988731</v>
      </c>
      <c r="F24" t="s">
        <v>47</v>
      </c>
    </row>
    <row r="25" spans="1:6">
      <c r="C25" s="20">
        <f>IRR(C12:C22)</f>
        <v>0.10557981604988731</v>
      </c>
      <c r="F25" t="s">
        <v>48</v>
      </c>
    </row>
    <row r="26" spans="1:6">
      <c r="C26" s="18"/>
      <c r="D26" s="18"/>
      <c r="F26" t="s">
        <v>49</v>
      </c>
    </row>
    <row r="28" spans="1:6">
      <c r="A28" t="s">
        <v>68</v>
      </c>
      <c r="B28" t="s">
        <v>69</v>
      </c>
      <c r="C28" s="30">
        <f>NPV(10%,C13:C22)+C12</f>
        <v>361.41776426169963</v>
      </c>
    </row>
  </sheetData>
  <mergeCells count="1">
    <mergeCell ref="A1:G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A17" sqref="A17:H26"/>
    </sheetView>
  </sheetViews>
  <sheetFormatPr baseColWidth="10" defaultRowHeight="15" x14ac:dyDescent="0"/>
  <sheetData>
    <row r="1" spans="1:1">
      <c r="A1" s="5" t="s">
        <v>6</v>
      </c>
    </row>
    <row r="2" spans="1:1">
      <c r="A2" s="1"/>
    </row>
    <row r="3" spans="1:1">
      <c r="A3" s="4" t="s">
        <v>7</v>
      </c>
    </row>
    <row r="4" spans="1:1">
      <c r="A4" s="4" t="s">
        <v>8</v>
      </c>
    </row>
    <row r="5" spans="1:1">
      <c r="A5" s="4" t="s">
        <v>9</v>
      </c>
    </row>
    <row r="6" spans="1:1">
      <c r="A6" s="4" t="s">
        <v>10</v>
      </c>
    </row>
    <row r="7" spans="1:1">
      <c r="A7" s="4" t="s">
        <v>11</v>
      </c>
    </row>
    <row r="8" spans="1:1">
      <c r="A8" s="4" t="s">
        <v>12</v>
      </c>
    </row>
    <row r="9" spans="1:1">
      <c r="A9" s="1"/>
    </row>
    <row r="10" spans="1:1">
      <c r="A10" s="3" t="s">
        <v>13</v>
      </c>
    </row>
    <row r="11" spans="1:1">
      <c r="A11" s="3" t="s">
        <v>14</v>
      </c>
    </row>
    <row r="12" spans="1:1">
      <c r="A12" s="3" t="s">
        <v>15</v>
      </c>
    </row>
    <row r="13" spans="1:1">
      <c r="A13" s="3" t="s">
        <v>16</v>
      </c>
    </row>
    <row r="14" spans="1:1">
      <c r="A14" s="1"/>
    </row>
    <row r="15" spans="1:1">
      <c r="A15" s="1" t="s">
        <v>5</v>
      </c>
    </row>
    <row r="17" spans="1:8">
      <c r="A17" s="27">
        <v>2</v>
      </c>
      <c r="B17" s="28"/>
      <c r="C17" s="28"/>
      <c r="D17" s="28"/>
      <c r="E17" s="28"/>
      <c r="F17" s="28"/>
      <c r="G17" s="28"/>
      <c r="H17" s="28"/>
    </row>
    <row r="18" spans="1:8">
      <c r="A18" s="28"/>
      <c r="B18" s="28" t="s">
        <v>50</v>
      </c>
      <c r="C18" s="28" t="s">
        <v>61</v>
      </c>
      <c r="D18" s="28" t="s">
        <v>62</v>
      </c>
      <c r="E18" s="28" t="s">
        <v>63</v>
      </c>
      <c r="F18" s="28" t="s">
        <v>64</v>
      </c>
      <c r="G18" s="28" t="s">
        <v>65</v>
      </c>
      <c r="H18" s="28" t="s">
        <v>51</v>
      </c>
    </row>
    <row r="19" spans="1:8">
      <c r="A19" s="28"/>
      <c r="B19" s="29">
        <v>20000</v>
      </c>
      <c r="C19" s="29">
        <v>4018</v>
      </c>
      <c r="D19" s="29">
        <v>3062</v>
      </c>
      <c r="E19" s="29">
        <v>8920</v>
      </c>
      <c r="F19" s="29">
        <v>8018</v>
      </c>
      <c r="G19" s="29">
        <v>2726</v>
      </c>
      <c r="H19" s="29">
        <v>10194</v>
      </c>
    </row>
    <row r="20" spans="1:8">
      <c r="A20" s="28"/>
      <c r="B20" s="28"/>
      <c r="C20" s="28"/>
      <c r="D20" s="28"/>
      <c r="E20" s="28"/>
      <c r="F20" s="28"/>
      <c r="G20" s="28"/>
      <c r="H20" s="28"/>
    </row>
    <row r="21" spans="1:8">
      <c r="A21" s="28"/>
      <c r="B21" s="28" t="s">
        <v>66</v>
      </c>
      <c r="C21" s="28"/>
      <c r="D21" s="28"/>
      <c r="E21" s="28"/>
      <c r="F21" s="28"/>
      <c r="G21" s="28"/>
      <c r="H21" s="28"/>
    </row>
    <row r="22" spans="1:8">
      <c r="A22" s="28"/>
      <c r="B22" s="28"/>
      <c r="C22" s="28"/>
      <c r="D22" s="28"/>
      <c r="E22" s="28"/>
      <c r="F22" s="28"/>
      <c r="G22" s="28"/>
      <c r="H22" s="28"/>
    </row>
    <row r="23" spans="1:8">
      <c r="A23" s="28"/>
      <c r="B23" s="28" t="s">
        <v>62</v>
      </c>
      <c r="C23" s="29">
        <v>3062</v>
      </c>
      <c r="D23" s="28"/>
      <c r="E23" s="29"/>
      <c r="F23" s="28"/>
      <c r="G23" s="28"/>
      <c r="H23" s="28"/>
    </row>
    <row r="24" spans="1:8">
      <c r="A24" s="28"/>
      <c r="B24" s="28"/>
      <c r="C24" s="29"/>
      <c r="D24" s="29"/>
      <c r="E24" s="28"/>
      <c r="F24" s="28"/>
      <c r="G24" s="28"/>
      <c r="H24" s="28"/>
    </row>
    <row r="25" spans="1:8">
      <c r="A25" s="28"/>
      <c r="B25" s="29" t="s">
        <v>67</v>
      </c>
      <c r="C25" s="29"/>
      <c r="D25" s="29"/>
      <c r="E25" s="28"/>
      <c r="F25" s="28"/>
      <c r="G25" s="28"/>
      <c r="H25" s="28"/>
    </row>
    <row r="26" spans="1:8">
      <c r="A26" s="28"/>
      <c r="B26" s="29">
        <v>10194</v>
      </c>
      <c r="C26" s="28"/>
      <c r="D26" s="28"/>
      <c r="E26" s="28"/>
      <c r="F26" s="28"/>
      <c r="G26" s="28"/>
      <c r="H26" s="2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7"/>
  <sheetViews>
    <sheetView topLeftCell="A19" workbookViewId="0">
      <selection activeCell="E60" sqref="E60"/>
    </sheetView>
  </sheetViews>
  <sheetFormatPr baseColWidth="10" defaultColWidth="8.83203125" defaultRowHeight="12" x14ac:dyDescent="0"/>
  <cols>
    <col min="1" max="1" width="14.5" style="6" bestFit="1" customWidth="1"/>
    <col min="2" max="2" width="11.5" style="6" bestFit="1" customWidth="1"/>
    <col min="3" max="6" width="12.6640625" style="7" bestFit="1" customWidth="1"/>
    <col min="7" max="7" width="15.5" style="7" bestFit="1" customWidth="1"/>
    <col min="8" max="8" width="8.6640625" style="7" customWidth="1"/>
    <col min="9" max="9" width="15.5" style="7" bestFit="1" customWidth="1"/>
    <col min="10" max="10" width="16" style="7" bestFit="1" customWidth="1"/>
    <col min="11" max="11" width="17" style="7" bestFit="1" customWidth="1"/>
    <col min="12" max="13" width="16" style="7" bestFit="1" customWidth="1"/>
    <col min="14" max="14" width="8.6640625" style="7" customWidth="1"/>
    <col min="15" max="15" width="15.5" style="7" bestFit="1" customWidth="1"/>
    <col min="16" max="16" width="16" style="7" bestFit="1" customWidth="1"/>
    <col min="17" max="17" width="17" style="7" bestFit="1" customWidth="1"/>
    <col min="18" max="18" width="11.5" style="7" bestFit="1" customWidth="1"/>
    <col min="19" max="19" width="8.6640625" style="7" customWidth="1"/>
    <col min="20" max="20" width="15.5" style="7" bestFit="1" customWidth="1"/>
    <col min="21" max="21" width="16" style="7" bestFit="1" customWidth="1"/>
    <col min="22" max="22" width="17" style="7" bestFit="1" customWidth="1"/>
    <col min="23" max="23" width="3.83203125" style="7" bestFit="1" customWidth="1"/>
    <col min="24" max="24" width="7" style="7" bestFit="1" customWidth="1"/>
    <col min="25" max="25" width="3.83203125" style="7" bestFit="1" customWidth="1"/>
    <col min="26" max="16384" width="8.83203125" style="7"/>
  </cols>
  <sheetData>
    <row r="1" spans="1:25">
      <c r="A1" s="6" t="s">
        <v>39</v>
      </c>
      <c r="B1" s="7"/>
    </row>
    <row r="2" spans="1:25">
      <c r="B2" s="7"/>
    </row>
    <row r="3" spans="1:25">
      <c r="A3" s="6" t="s">
        <v>17</v>
      </c>
      <c r="B3" s="6" t="s">
        <v>18</v>
      </c>
    </row>
    <row r="4" spans="1:25">
      <c r="B4" s="6" t="s">
        <v>19</v>
      </c>
      <c r="C4" s="9">
        <v>1600000</v>
      </c>
      <c r="D4" s="6"/>
      <c r="E4" s="8"/>
    </row>
    <row r="5" spans="1:25">
      <c r="B5" s="6" t="s">
        <v>20</v>
      </c>
      <c r="C5" s="9">
        <v>100000</v>
      </c>
      <c r="D5" s="6" t="s">
        <v>21</v>
      </c>
      <c r="E5" s="6">
        <v>5</v>
      </c>
      <c r="F5" s="6"/>
      <c r="H5" s="6"/>
      <c r="N5" s="6"/>
      <c r="X5" s="6"/>
      <c r="Y5" s="16"/>
    </row>
    <row r="6" spans="1:25">
      <c r="B6" s="6" t="s">
        <v>22</v>
      </c>
      <c r="C6" s="9">
        <v>100000</v>
      </c>
      <c r="D6" s="6" t="s">
        <v>23</v>
      </c>
      <c r="E6" s="6">
        <v>5</v>
      </c>
      <c r="F6" s="6"/>
      <c r="H6" s="6"/>
      <c r="N6" s="6"/>
      <c r="X6" s="6"/>
      <c r="Y6" s="16"/>
    </row>
    <row r="7" spans="1:25">
      <c r="C7" s="10"/>
      <c r="D7" s="6"/>
      <c r="F7" s="6"/>
      <c r="H7" s="6"/>
      <c r="N7" s="6"/>
      <c r="X7" s="6"/>
      <c r="Y7" s="16"/>
    </row>
    <row r="8" spans="1:25">
      <c r="B8" s="6" t="s">
        <v>24</v>
      </c>
      <c r="C8" s="6" t="s">
        <v>25</v>
      </c>
      <c r="D8" s="6" t="s">
        <v>26</v>
      </c>
      <c r="E8" s="6"/>
      <c r="F8" s="6"/>
      <c r="H8" s="6"/>
      <c r="N8" s="6"/>
      <c r="X8" s="6"/>
    </row>
    <row r="9" spans="1:25">
      <c r="B9" s="6">
        <v>0</v>
      </c>
      <c r="C9" s="10"/>
      <c r="D9" s="10">
        <f>C$4-SUM(C$9:C9)</f>
        <v>1600000</v>
      </c>
      <c r="E9" s="10"/>
      <c r="F9" s="10"/>
      <c r="H9" s="10"/>
      <c r="N9" s="10"/>
      <c r="X9" s="6"/>
    </row>
    <row r="10" spans="1:25">
      <c r="B10" s="6">
        <v>1</v>
      </c>
      <c r="C10" s="10">
        <f>SLN(C$4,C$5,E$5)</f>
        <v>300000</v>
      </c>
      <c r="D10" s="10">
        <f>C$4-SUM(C$9:C10)</f>
        <v>1300000</v>
      </c>
      <c r="E10" s="10"/>
      <c r="F10" s="10"/>
      <c r="H10" s="10"/>
      <c r="N10" s="10"/>
      <c r="X10" s="10"/>
    </row>
    <row r="11" spans="1:25">
      <c r="B11" s="6">
        <v>2</v>
      </c>
      <c r="C11" s="10">
        <f>SLN(C$4,C$5,E$5)</f>
        <v>300000</v>
      </c>
      <c r="D11" s="10">
        <f>C$4-SUM(C$10:C11)</f>
        <v>1000000</v>
      </c>
      <c r="E11" s="10"/>
      <c r="F11" s="10"/>
      <c r="H11" s="10"/>
      <c r="N11" s="10"/>
      <c r="X11" s="10"/>
    </row>
    <row r="12" spans="1:25">
      <c r="B12" s="6">
        <v>3</v>
      </c>
      <c r="C12" s="10">
        <f>SLN(C$4,C$5,E$5)</f>
        <v>300000</v>
      </c>
      <c r="D12" s="10">
        <f>C$4-SUM(C$10:C12)</f>
        <v>700000</v>
      </c>
      <c r="E12" s="10"/>
      <c r="F12" s="10"/>
      <c r="H12" s="10"/>
      <c r="N12" s="10"/>
      <c r="X12" s="10"/>
    </row>
    <row r="13" spans="1:25">
      <c r="B13" s="6">
        <v>4</v>
      </c>
      <c r="C13" s="10">
        <f>SLN(C$4,C$5,E$5)</f>
        <v>300000</v>
      </c>
      <c r="D13" s="10">
        <f>C$4-SUM(C$10:C13)</f>
        <v>400000</v>
      </c>
      <c r="E13" s="10"/>
      <c r="F13" s="10"/>
      <c r="H13" s="10"/>
      <c r="N13" s="10"/>
      <c r="X13" s="10"/>
    </row>
    <row r="14" spans="1:25">
      <c r="B14" s="6">
        <v>5</v>
      </c>
      <c r="C14" s="10">
        <f>SLN(C$4,C$5,E$5)</f>
        <v>300000</v>
      </c>
      <c r="D14" s="10">
        <f>C$4-SUM(C$10:C14)</f>
        <v>100000</v>
      </c>
      <c r="E14" s="10"/>
      <c r="F14" s="10"/>
      <c r="H14" s="10"/>
      <c r="N14" s="10"/>
      <c r="X14" s="10"/>
    </row>
    <row r="15" spans="1:25">
      <c r="B15" s="11"/>
      <c r="E15" s="11"/>
      <c r="F15" s="12"/>
      <c r="H15" s="12"/>
      <c r="N15" s="12"/>
      <c r="X15" s="6"/>
    </row>
    <row r="16" spans="1:25">
      <c r="B16" s="7" t="s">
        <v>27</v>
      </c>
      <c r="C16" s="10">
        <f>SUM(C10:C15)</f>
        <v>1500000</v>
      </c>
      <c r="E16" s="11"/>
      <c r="F16" s="12"/>
      <c r="H16" s="12"/>
      <c r="N16" s="12"/>
      <c r="X16" s="10"/>
    </row>
    <row r="17" spans="1:19">
      <c r="B17" s="7"/>
      <c r="E17" s="11"/>
      <c r="F17" s="13"/>
      <c r="H17" s="13"/>
      <c r="N17" s="13"/>
      <c r="S17" s="13"/>
    </row>
    <row r="18" spans="1:19">
      <c r="A18" s="6" t="s">
        <v>28</v>
      </c>
      <c r="B18" s="6" t="s">
        <v>29</v>
      </c>
      <c r="C18" s="6"/>
      <c r="D18" s="6"/>
      <c r="E18" s="6"/>
      <c r="H18" s="13"/>
      <c r="N18" s="13"/>
      <c r="S18" s="13"/>
    </row>
    <row r="19" spans="1:19">
      <c r="B19" s="6" t="s">
        <v>19</v>
      </c>
      <c r="C19" s="9">
        <v>1600000</v>
      </c>
      <c r="D19" s="6" t="s">
        <v>30</v>
      </c>
      <c r="E19" s="14">
        <f>-RATE(E$20,,-C$19,C$20)</f>
        <v>0.42565082250147712</v>
      </c>
    </row>
    <row r="20" spans="1:19">
      <c r="B20" s="6" t="s">
        <v>20</v>
      </c>
      <c r="C20" s="9">
        <v>100000</v>
      </c>
      <c r="D20" s="6" t="s">
        <v>21</v>
      </c>
      <c r="E20" s="6">
        <v>5</v>
      </c>
      <c r="F20" s="6"/>
    </row>
    <row r="21" spans="1:19">
      <c r="B21" s="6" t="s">
        <v>22</v>
      </c>
      <c r="C21" s="9">
        <v>100000</v>
      </c>
      <c r="D21" s="6" t="s">
        <v>23</v>
      </c>
      <c r="E21" s="6">
        <v>5</v>
      </c>
      <c r="F21" s="6"/>
    </row>
    <row r="22" spans="1:19">
      <c r="C22" s="10"/>
      <c r="D22" s="6"/>
      <c r="F22" s="6"/>
    </row>
    <row r="23" spans="1:19">
      <c r="B23" s="6" t="s">
        <v>24</v>
      </c>
      <c r="C23" s="6" t="s">
        <v>25</v>
      </c>
      <c r="D23" s="6" t="s">
        <v>26</v>
      </c>
      <c r="E23" s="6" t="s">
        <v>25</v>
      </c>
      <c r="F23" s="6" t="s">
        <v>26</v>
      </c>
    </row>
    <row r="24" spans="1:19">
      <c r="C24" s="6" t="s">
        <v>31</v>
      </c>
      <c r="D24" s="6" t="s">
        <v>31</v>
      </c>
      <c r="E24" s="6" t="s">
        <v>32</v>
      </c>
      <c r="F24" s="6" t="s">
        <v>32</v>
      </c>
    </row>
    <row r="25" spans="1:19">
      <c r="B25" s="6">
        <v>0</v>
      </c>
    </row>
    <row r="26" spans="1:19">
      <c r="B26" s="6">
        <v>1</v>
      </c>
      <c r="C26" s="10">
        <f>DB(C$19,C$20,E$20,B26)</f>
        <v>681600</v>
      </c>
      <c r="D26" s="10">
        <f>C$19-SUM(C$26:C26)</f>
        <v>918400</v>
      </c>
      <c r="E26" s="10">
        <f>E$19*C$19*(1-E$19)^B25</f>
        <v>681041.31600236334</v>
      </c>
      <c r="F26" s="10">
        <f>C$19*(1-E$19)^B26</f>
        <v>918958.68399763666</v>
      </c>
    </row>
    <row r="27" spans="1:19">
      <c r="B27" s="6">
        <v>2</v>
      </c>
      <c r="C27" s="10">
        <f>DB(C$19,C$20,E$20,B27)</f>
        <v>391238.39999999997</v>
      </c>
      <c r="D27" s="10">
        <f>C$19-SUM(C$26:C27)</f>
        <v>527161.60000000009</v>
      </c>
      <c r="E27" s="10">
        <f>E$19*C$19*(1-E$19)^B26</f>
        <v>391155.51968846901</v>
      </c>
      <c r="F27" s="10">
        <f>C$19*(1-E$19)^B27</f>
        <v>527803.16430916754</v>
      </c>
    </row>
    <row r="28" spans="1:19">
      <c r="B28" s="6">
        <v>3</v>
      </c>
      <c r="C28" s="10">
        <f>DB(C$19,C$20,E$20,B28)</f>
        <v>224570.84160000004</v>
      </c>
      <c r="D28" s="10">
        <f>C$19-SUM(C$26:C28)</f>
        <v>302590.75840000017</v>
      </c>
      <c r="E28" s="10">
        <f>E$19*C$19*(1-E$19)^B27</f>
        <v>224659.85100707941</v>
      </c>
      <c r="F28" s="10">
        <f>C$19*(1-E$19)^B28</f>
        <v>303143.31330208806</v>
      </c>
    </row>
    <row r="29" spans="1:19">
      <c r="B29" s="6">
        <v>4</v>
      </c>
      <c r="C29" s="10">
        <f>DB(C$19,C$20,E$20,B29)</f>
        <v>128903.66307840002</v>
      </c>
      <c r="D29" s="10">
        <f>C$19-SUM(C$26:C29)</f>
        <v>173687.09532160009</v>
      </c>
      <c r="E29" s="10">
        <f>E$19*C$19*(1-E$19)^B28</f>
        <v>129033.20064285675</v>
      </c>
      <c r="F29" s="10">
        <f>C$19*(1-E$19)^B29</f>
        <v>174110.11265923132</v>
      </c>
    </row>
    <row r="30" spans="1:19">
      <c r="B30" s="6">
        <v>5</v>
      </c>
      <c r="C30" s="10">
        <f>DB(C$19,C$20,E$20,B30)</f>
        <v>73990.702607001615</v>
      </c>
      <c r="D30" s="10">
        <f>C$19-SUM(C$26:C30)</f>
        <v>99696.392714598449</v>
      </c>
      <c r="E30" s="10">
        <f>E$19*C$19*(1-E$19)^B29</f>
        <v>74110.112659226637</v>
      </c>
      <c r="F30" s="10">
        <f>C$19*(1-E$19)^B30</f>
        <v>100000.00000000466</v>
      </c>
    </row>
    <row r="31" spans="1:19">
      <c r="B31" s="11"/>
      <c r="D31" s="11"/>
      <c r="F31" s="6"/>
    </row>
    <row r="32" spans="1:19">
      <c r="B32" s="6" t="s">
        <v>27</v>
      </c>
      <c r="C32" s="10">
        <f>SUM(C26:C31)</f>
        <v>1500303.6072854016</v>
      </c>
      <c r="D32" s="6" t="s">
        <v>27</v>
      </c>
      <c r="E32" s="10">
        <f>SUM(E26:E31)</f>
        <v>1499999.9999999951</v>
      </c>
      <c r="F32" s="10"/>
    </row>
    <row r="34" spans="1:6">
      <c r="A34" s="6" t="s">
        <v>33</v>
      </c>
      <c r="B34" s="6" t="s">
        <v>34</v>
      </c>
      <c r="C34" s="6"/>
      <c r="D34" s="6"/>
      <c r="E34" s="6"/>
    </row>
    <row r="35" spans="1:6">
      <c r="B35" s="6" t="s">
        <v>19</v>
      </c>
      <c r="C35" s="9">
        <v>1600000</v>
      </c>
      <c r="D35" s="6" t="s">
        <v>30</v>
      </c>
      <c r="E35" s="14">
        <f>2/E36</f>
        <v>0.4</v>
      </c>
    </row>
    <row r="36" spans="1:6">
      <c r="B36" s="6" t="s">
        <v>20</v>
      </c>
      <c r="C36" s="9">
        <v>100000</v>
      </c>
      <c r="D36" s="6" t="s">
        <v>21</v>
      </c>
      <c r="E36" s="6">
        <v>5</v>
      </c>
      <c r="F36" s="6"/>
    </row>
    <row r="37" spans="1:6">
      <c r="B37" s="6" t="s">
        <v>22</v>
      </c>
      <c r="C37" s="9">
        <v>100000</v>
      </c>
      <c r="D37" s="6" t="s">
        <v>23</v>
      </c>
      <c r="E37" s="6">
        <v>5</v>
      </c>
      <c r="F37" s="6"/>
    </row>
    <row r="38" spans="1:6">
      <c r="C38" s="10"/>
      <c r="D38" s="6"/>
      <c r="F38" s="6"/>
    </row>
    <row r="39" spans="1:6">
      <c r="B39" s="6" t="s">
        <v>24</v>
      </c>
      <c r="C39" s="6" t="s">
        <v>25</v>
      </c>
      <c r="D39" s="6" t="s">
        <v>26</v>
      </c>
      <c r="E39" s="6" t="s">
        <v>25</v>
      </c>
      <c r="F39" s="6" t="s">
        <v>26</v>
      </c>
    </row>
    <row r="40" spans="1:6">
      <c r="C40" s="6" t="s">
        <v>31</v>
      </c>
      <c r="D40" s="6" t="s">
        <v>31</v>
      </c>
      <c r="E40" s="6" t="s">
        <v>32</v>
      </c>
      <c r="F40" s="6" t="s">
        <v>32</v>
      </c>
    </row>
    <row r="41" spans="1:6">
      <c r="B41" s="6">
        <v>0</v>
      </c>
      <c r="D41" s="10">
        <f>C$35-SUM(C$41:C41)</f>
        <v>1600000</v>
      </c>
      <c r="F41" s="10">
        <f t="shared" ref="F41:F46" si="0">C$35*(1-E$35)^B41</f>
        <v>1600000</v>
      </c>
    </row>
    <row r="42" spans="1:6">
      <c r="B42" s="6">
        <v>1</v>
      </c>
      <c r="C42" s="10">
        <f>DDB(C$35,C$36,E$36,B42)</f>
        <v>640000</v>
      </c>
      <c r="D42" s="10">
        <f>C$35-SUM(C$41:C42)</f>
        <v>960000</v>
      </c>
      <c r="E42" s="10">
        <f>E$35*C$35*(1-E$35)^B41</f>
        <v>640000</v>
      </c>
      <c r="F42" s="10">
        <f t="shared" si="0"/>
        <v>960000</v>
      </c>
    </row>
    <row r="43" spans="1:6">
      <c r="B43" s="6">
        <v>2</v>
      </c>
      <c r="C43" s="10">
        <f>DDB(C$35,C$36,E$36,B43)</f>
        <v>384000</v>
      </c>
      <c r="D43" s="10">
        <f>C$35-SUM(C$41:C43)</f>
        <v>576000</v>
      </c>
      <c r="E43" s="10">
        <f>E$35*C$35*(1-E$35)^B42</f>
        <v>384000</v>
      </c>
      <c r="F43" s="10">
        <f t="shared" si="0"/>
        <v>576000</v>
      </c>
    </row>
    <row r="44" spans="1:6">
      <c r="B44" s="6">
        <v>3</v>
      </c>
      <c r="C44" s="10">
        <f>DDB(C$35,C$36,E$36,B44)</f>
        <v>230400</v>
      </c>
      <c r="D44" s="10">
        <f>C$35-SUM(C$41:C44)</f>
        <v>345600</v>
      </c>
      <c r="E44" s="10">
        <f>E$35*C$35*(1-E$35)^B43</f>
        <v>230400</v>
      </c>
      <c r="F44" s="10">
        <f t="shared" si="0"/>
        <v>345600</v>
      </c>
    </row>
    <row r="45" spans="1:6">
      <c r="B45" s="6">
        <v>4</v>
      </c>
      <c r="C45" s="10">
        <f>DDB(C$35,C$36,E$36,B45)</f>
        <v>138240</v>
      </c>
      <c r="D45" s="10">
        <f>C$35-SUM(C$41:C45)</f>
        <v>207360</v>
      </c>
      <c r="E45" s="10">
        <f>E$35*C$35*(1-E$35)^B44</f>
        <v>138240</v>
      </c>
      <c r="F45" s="10">
        <f t="shared" si="0"/>
        <v>207360</v>
      </c>
    </row>
    <row r="46" spans="1:6">
      <c r="B46" s="6">
        <v>5</v>
      </c>
      <c r="C46" s="10">
        <f>DDB(C$35,C$36,E$36,B46)</f>
        <v>82944</v>
      </c>
      <c r="D46" s="10">
        <f>C$35-SUM(C$41:C46)</f>
        <v>124416</v>
      </c>
      <c r="E46" s="10">
        <f>E$35*C$35*(1-E$35)^B45</f>
        <v>82944</v>
      </c>
      <c r="F46" s="10">
        <f t="shared" si="0"/>
        <v>124416</v>
      </c>
    </row>
    <row r="47" spans="1:6">
      <c r="B47" s="11"/>
      <c r="D47" s="11"/>
      <c r="F47" s="6"/>
    </row>
    <row r="48" spans="1:6">
      <c r="B48" s="6" t="s">
        <v>27</v>
      </c>
      <c r="C48" s="10">
        <f>SUM(C42:C47)</f>
        <v>1475584</v>
      </c>
      <c r="D48" s="6" t="s">
        <v>27</v>
      </c>
      <c r="E48" s="10">
        <f>SUM(E42:E47)</f>
        <v>1475584</v>
      </c>
      <c r="F48" s="10"/>
    </row>
    <row r="50" spans="1:6">
      <c r="A50" s="6" t="s">
        <v>35</v>
      </c>
      <c r="B50" s="6" t="s">
        <v>36</v>
      </c>
      <c r="C50" s="6"/>
      <c r="D50" s="6"/>
      <c r="E50" s="6"/>
    </row>
    <row r="51" spans="1:6">
      <c r="B51" s="6" t="s">
        <v>19</v>
      </c>
      <c r="C51" s="9">
        <v>1600000</v>
      </c>
      <c r="D51" s="6" t="s">
        <v>30</v>
      </c>
      <c r="E51" s="14">
        <f>2/E52</f>
        <v>0.4</v>
      </c>
    </row>
    <row r="52" spans="1:6">
      <c r="B52" s="6" t="s">
        <v>20</v>
      </c>
      <c r="C52" s="9">
        <v>100000</v>
      </c>
      <c r="D52" s="6" t="s">
        <v>21</v>
      </c>
      <c r="E52" s="6">
        <v>5</v>
      </c>
      <c r="F52" s="6"/>
    </row>
    <row r="53" spans="1:6">
      <c r="B53" s="6" t="s">
        <v>22</v>
      </c>
      <c r="C53" s="9">
        <v>100000</v>
      </c>
      <c r="D53" s="6" t="s">
        <v>23</v>
      </c>
      <c r="E53" s="6">
        <v>5</v>
      </c>
      <c r="F53" s="6"/>
    </row>
    <row r="54" spans="1:6">
      <c r="C54" s="10"/>
      <c r="D54" s="6"/>
      <c r="F54" s="6"/>
    </row>
    <row r="55" spans="1:6">
      <c r="B55" s="6" t="s">
        <v>24</v>
      </c>
      <c r="C55" s="6" t="s">
        <v>25</v>
      </c>
      <c r="D55" s="6" t="s">
        <v>26</v>
      </c>
      <c r="E55" s="6"/>
      <c r="F55" s="6"/>
    </row>
    <row r="56" spans="1:6">
      <c r="C56" s="6" t="s">
        <v>31</v>
      </c>
      <c r="D56" s="6" t="s">
        <v>31</v>
      </c>
      <c r="E56" s="6"/>
      <c r="F56" s="6"/>
    </row>
    <row r="57" spans="1:6">
      <c r="B57" s="6">
        <v>0</v>
      </c>
      <c r="D57" s="10">
        <f>C$51-SUM(C$57:C57)</f>
        <v>1600000</v>
      </c>
      <c r="E57" s="6"/>
      <c r="F57" s="10"/>
    </row>
    <row r="58" spans="1:6">
      <c r="B58" s="6">
        <v>1</v>
      </c>
      <c r="C58" s="10">
        <f>VDB(C$51,C$52,E$52,B$57,B58)</f>
        <v>640000</v>
      </c>
      <c r="D58" s="10">
        <f>C$51-SUM(C$57:C58)</f>
        <v>960000</v>
      </c>
      <c r="E58" s="10"/>
      <c r="F58" s="10"/>
    </row>
    <row r="59" spans="1:6">
      <c r="B59" s="6">
        <v>2</v>
      </c>
      <c r="C59" s="10">
        <f>VDB(C$51,C$52,E$52,B58,B59)</f>
        <v>384000</v>
      </c>
      <c r="D59" s="10">
        <f>C$51-SUM(C$57:C59)</f>
        <v>576000</v>
      </c>
      <c r="E59" s="10"/>
      <c r="F59" s="10"/>
    </row>
    <row r="60" spans="1:6">
      <c r="B60" s="6">
        <v>3</v>
      </c>
      <c r="C60" s="10">
        <f>VDB(C$51,C$52,E$52,B59,B60)</f>
        <v>230400</v>
      </c>
      <c r="D60" s="10">
        <f>C$51-SUM(C$57:C60)</f>
        <v>345600</v>
      </c>
      <c r="E60" s="10"/>
      <c r="F60" s="10"/>
    </row>
    <row r="61" spans="1:6">
      <c r="B61" s="6">
        <v>4</v>
      </c>
      <c r="C61" s="10">
        <f>VDB(C$51,C$52,E$52,B60,B61)</f>
        <v>138240</v>
      </c>
      <c r="D61" s="10">
        <f>C$51-SUM(C$57:C61)</f>
        <v>207360</v>
      </c>
      <c r="E61" s="10"/>
      <c r="F61" s="10"/>
    </row>
    <row r="62" spans="1:6">
      <c r="B62" s="6">
        <v>5</v>
      </c>
      <c r="C62" s="10">
        <f>VDB(C$51,C$52,E$52,B61,B62)</f>
        <v>107360</v>
      </c>
      <c r="D62" s="10">
        <f>C$51-SUM(C$57:C62)</f>
        <v>100000</v>
      </c>
      <c r="E62" s="10"/>
      <c r="F62" s="10"/>
    </row>
    <row r="63" spans="1:6">
      <c r="B63" s="11"/>
      <c r="D63" s="11"/>
      <c r="E63" s="6"/>
      <c r="F63" s="12"/>
    </row>
    <row r="64" spans="1:6">
      <c r="B64" s="6" t="s">
        <v>27</v>
      </c>
      <c r="C64" s="10">
        <f>SUM(C58:C63)</f>
        <v>1500000</v>
      </c>
      <c r="D64" s="11"/>
      <c r="E64" s="10"/>
      <c r="F64" s="12"/>
    </row>
    <row r="66" spans="1:5">
      <c r="A66" s="6" t="s">
        <v>37</v>
      </c>
      <c r="B66" s="6" t="s">
        <v>38</v>
      </c>
      <c r="C66" s="6"/>
      <c r="D66" s="6"/>
      <c r="E66" s="6"/>
    </row>
    <row r="67" spans="1:5">
      <c r="B67" s="6" t="s">
        <v>19</v>
      </c>
      <c r="C67" s="9">
        <v>1600000</v>
      </c>
      <c r="D67" s="6" t="s">
        <v>38</v>
      </c>
      <c r="E67" s="6">
        <f>E$68*(E$68+1)/2</f>
        <v>15</v>
      </c>
    </row>
    <row r="68" spans="1:5">
      <c r="B68" s="6" t="s">
        <v>20</v>
      </c>
      <c r="C68" s="9">
        <v>100000</v>
      </c>
      <c r="D68" s="6" t="s">
        <v>21</v>
      </c>
      <c r="E68" s="6">
        <v>5</v>
      </c>
    </row>
    <row r="69" spans="1:5">
      <c r="B69" s="6" t="s">
        <v>22</v>
      </c>
      <c r="C69" s="9">
        <v>100000</v>
      </c>
      <c r="D69" s="6" t="s">
        <v>23</v>
      </c>
      <c r="E69" s="6">
        <v>5</v>
      </c>
    </row>
    <row r="70" spans="1:5">
      <c r="C70" s="10"/>
      <c r="D70" s="6"/>
    </row>
    <row r="71" spans="1:5">
      <c r="B71" s="6" t="s">
        <v>24</v>
      </c>
      <c r="C71" s="6" t="s">
        <v>25</v>
      </c>
      <c r="D71" s="6" t="s">
        <v>26</v>
      </c>
      <c r="E71" s="6"/>
    </row>
    <row r="72" spans="1:5">
      <c r="C72" s="6" t="s">
        <v>31</v>
      </c>
      <c r="D72" s="6" t="s">
        <v>31</v>
      </c>
      <c r="E72" s="6"/>
    </row>
    <row r="73" spans="1:5">
      <c r="B73" s="6">
        <v>0</v>
      </c>
      <c r="D73" s="10">
        <f>C$67-SUM(C$73:C73)</f>
        <v>1600000</v>
      </c>
      <c r="E73" s="6"/>
    </row>
    <row r="74" spans="1:5">
      <c r="B74" s="6">
        <v>1</v>
      </c>
      <c r="C74" s="10">
        <f>(C$67-C$68)*(E$68-B73)/E$67</f>
        <v>500000</v>
      </c>
      <c r="D74" s="10">
        <f>C$67-SUM(C$73:C74)</f>
        <v>1100000</v>
      </c>
      <c r="E74" s="10"/>
    </row>
    <row r="75" spans="1:5">
      <c r="B75" s="6">
        <v>2</v>
      </c>
      <c r="C75" s="10">
        <f>(C$67-C$68)*(E$68-B74)/E$67</f>
        <v>400000</v>
      </c>
      <c r="D75" s="10">
        <f>C$67-SUM(C$73:C75)</f>
        <v>700000</v>
      </c>
      <c r="E75" s="10"/>
    </row>
    <row r="76" spans="1:5">
      <c r="B76" s="6">
        <v>3</v>
      </c>
      <c r="C76" s="10">
        <f>(C$67-C$68)*(E$68-B75)/E$67</f>
        <v>300000</v>
      </c>
      <c r="D76" s="10">
        <f>C$67-SUM(C$73:C76)</f>
        <v>400000</v>
      </c>
      <c r="E76" s="10"/>
    </row>
    <row r="77" spans="1:5">
      <c r="B77" s="6">
        <v>4</v>
      </c>
      <c r="C77" s="10">
        <f>(C$67-C$68)*(E$68-B76)/E$67</f>
        <v>200000</v>
      </c>
      <c r="D77" s="10">
        <f>C$67-SUM(C$73:C77)</f>
        <v>200000</v>
      </c>
      <c r="E77" s="10"/>
    </row>
    <row r="78" spans="1:5">
      <c r="B78" s="6">
        <v>5</v>
      </c>
      <c r="C78" s="10">
        <f>(C$67-C$68)*(E$68-B77)/E$67</f>
        <v>100000</v>
      </c>
      <c r="D78" s="10">
        <f>C$67-SUM(C$73:C78)</f>
        <v>100000</v>
      </c>
      <c r="E78" s="10"/>
    </row>
    <row r="79" spans="1:5">
      <c r="B79" s="11"/>
      <c r="D79" s="11"/>
      <c r="E79" s="6"/>
    </row>
    <row r="80" spans="1:5">
      <c r="B80" s="6" t="s">
        <v>27</v>
      </c>
      <c r="C80" s="10">
        <f>SUM(C74:C79)</f>
        <v>1500000</v>
      </c>
      <c r="D80" s="11"/>
      <c r="E80" s="10"/>
    </row>
    <row r="81" spans="1:2">
      <c r="A81" s="7"/>
      <c r="B81" s="7"/>
    </row>
    <row r="82" spans="1:2">
      <c r="A82" s="7"/>
      <c r="B82" s="7"/>
    </row>
    <row r="83" spans="1:2">
      <c r="A83" s="7"/>
      <c r="B83" s="7"/>
    </row>
    <row r="84" spans="1:2">
      <c r="A84" s="7"/>
      <c r="B84" s="7"/>
    </row>
    <row r="85" spans="1:2">
      <c r="A85" s="7"/>
      <c r="B85" s="7"/>
    </row>
    <row r="86" spans="1:2">
      <c r="A86" s="7"/>
      <c r="B86" s="7"/>
    </row>
    <row r="87" spans="1:2">
      <c r="A87" s="7"/>
      <c r="B87" s="7"/>
    </row>
    <row r="88" spans="1:2">
      <c r="A88" s="7"/>
      <c r="B88" s="7"/>
    </row>
    <row r="89" spans="1:2">
      <c r="A89" s="7"/>
      <c r="B89" s="7"/>
    </row>
    <row r="90" spans="1:2">
      <c r="A90" s="7"/>
      <c r="B90" s="7"/>
    </row>
    <row r="91" spans="1:2">
      <c r="A91" s="7"/>
      <c r="B91" s="7"/>
    </row>
    <row r="92" spans="1:2">
      <c r="A92" s="7"/>
      <c r="B92" s="7"/>
    </row>
    <row r="93" spans="1:2">
      <c r="A93" s="7"/>
      <c r="B93" s="7"/>
    </row>
    <row r="94" spans="1:2">
      <c r="A94" s="7"/>
      <c r="B94" s="7"/>
    </row>
    <row r="95" spans="1:2">
      <c r="A95" s="7"/>
      <c r="B95" s="7"/>
    </row>
    <row r="96" spans="1:2">
      <c r="A96" s="7"/>
      <c r="B96" s="7"/>
    </row>
    <row r="97" spans="1:2">
      <c r="A97" s="7"/>
      <c r="B97" s="7"/>
    </row>
    <row r="98" spans="1:2">
      <c r="A98" s="7"/>
      <c r="B98" s="7"/>
    </row>
    <row r="99" spans="1:2">
      <c r="A99" s="7"/>
      <c r="B99" s="7"/>
    </row>
    <row r="100" spans="1:2">
      <c r="A100" s="7"/>
      <c r="B100" s="7"/>
    </row>
    <row r="101" spans="1:2">
      <c r="A101" s="7"/>
      <c r="B101" s="7"/>
    </row>
    <row r="102" spans="1:2">
      <c r="A102" s="7"/>
      <c r="B102" s="7"/>
    </row>
    <row r="103" spans="1:2">
      <c r="A103" s="7"/>
      <c r="B103" s="7"/>
    </row>
    <row r="104" spans="1:2">
      <c r="A104" s="7"/>
      <c r="B104" s="7"/>
    </row>
    <row r="105" spans="1:2">
      <c r="A105" s="7"/>
      <c r="B105" s="7"/>
    </row>
    <row r="106" spans="1:2">
      <c r="A106" s="7"/>
      <c r="B106" s="7"/>
    </row>
    <row r="107" spans="1:2">
      <c r="A107" s="7"/>
      <c r="B107" s="7"/>
    </row>
    <row r="108" spans="1:2">
      <c r="A108" s="7"/>
      <c r="B108" s="7"/>
    </row>
    <row r="109" spans="1:2">
      <c r="A109" s="7"/>
      <c r="B109" s="7"/>
    </row>
    <row r="110" spans="1:2">
      <c r="A110" s="7"/>
      <c r="B110" s="7"/>
    </row>
    <row r="111" spans="1:2">
      <c r="A111" s="7"/>
      <c r="B111" s="7"/>
    </row>
    <row r="112" spans="1:2">
      <c r="A112" s="7"/>
      <c r="B112" s="7"/>
    </row>
    <row r="113" spans="1:2">
      <c r="A113" s="7"/>
      <c r="B113" s="7"/>
    </row>
    <row r="114" spans="1:2">
      <c r="A114" s="7"/>
      <c r="B114" s="7"/>
    </row>
    <row r="115" spans="1:2">
      <c r="A115" s="7"/>
      <c r="B115" s="7"/>
    </row>
    <row r="116" spans="1:2">
      <c r="A116" s="7"/>
      <c r="B116" s="7"/>
    </row>
    <row r="117" spans="1:2">
      <c r="A117" s="7"/>
      <c r="B117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9" sqref="D9"/>
    </sheetView>
  </sheetViews>
  <sheetFormatPr baseColWidth="10" defaultRowHeight="15" x14ac:dyDescent="0"/>
  <cols>
    <col min="1" max="16384" width="10.83203125" style="23"/>
  </cols>
  <sheetData>
    <row r="1" spans="1:9">
      <c r="A1" s="21" t="s">
        <v>52</v>
      </c>
      <c r="B1" s="21" t="s">
        <v>53</v>
      </c>
      <c r="C1" s="21" t="s">
        <v>54</v>
      </c>
      <c r="D1" s="22"/>
      <c r="E1" s="22"/>
      <c r="F1" s="22"/>
      <c r="G1" s="22"/>
      <c r="H1" s="22"/>
      <c r="I1" s="22"/>
    </row>
    <row r="2" spans="1:9">
      <c r="A2" s="24" t="s">
        <v>55</v>
      </c>
      <c r="B2" s="25">
        <v>10</v>
      </c>
      <c r="C2" s="25"/>
      <c r="D2" s="22"/>
      <c r="E2" s="22"/>
      <c r="F2" s="22"/>
      <c r="G2" s="22"/>
      <c r="H2" s="22"/>
      <c r="I2" s="22"/>
    </row>
    <row r="3" spans="1:9">
      <c r="A3" s="24" t="s">
        <v>56</v>
      </c>
      <c r="B3" s="25">
        <v>10</v>
      </c>
      <c r="C3" s="25"/>
      <c r="D3" s="22"/>
      <c r="E3" s="22"/>
      <c r="F3" s="22"/>
      <c r="G3" s="22"/>
      <c r="H3" s="22"/>
      <c r="I3" s="22"/>
    </row>
    <row r="4" spans="1:9">
      <c r="A4" s="24" t="s">
        <v>57</v>
      </c>
      <c r="B4" s="25">
        <v>10</v>
      </c>
      <c r="C4" s="25"/>
      <c r="D4" s="22"/>
      <c r="E4" s="22"/>
      <c r="F4" s="22"/>
      <c r="G4" s="22"/>
      <c r="H4" s="22"/>
      <c r="I4" s="22"/>
    </row>
    <row r="5" spans="1:9">
      <c r="A5" s="24">
        <v>2</v>
      </c>
      <c r="B5" s="25">
        <v>30</v>
      </c>
      <c r="C5" s="25"/>
      <c r="D5" s="22"/>
      <c r="E5" s="22"/>
      <c r="F5" s="22"/>
      <c r="G5" s="22"/>
      <c r="H5" s="22"/>
      <c r="I5" s="22"/>
    </row>
    <row r="6" spans="1:9">
      <c r="A6" s="24" t="s">
        <v>58</v>
      </c>
      <c r="B6" s="25">
        <v>10</v>
      </c>
      <c r="C6" s="25"/>
      <c r="D6" s="22"/>
      <c r="E6" s="22"/>
      <c r="F6" s="22"/>
      <c r="G6" s="22"/>
      <c r="H6" s="22"/>
      <c r="I6" s="22"/>
    </row>
    <row r="7" spans="1:9">
      <c r="A7" s="24" t="s">
        <v>59</v>
      </c>
      <c r="B7" s="25">
        <v>10</v>
      </c>
      <c r="C7" s="25"/>
      <c r="D7" s="22"/>
      <c r="E7" s="22"/>
      <c r="F7" s="22"/>
      <c r="G7" s="22"/>
      <c r="H7" s="22"/>
      <c r="I7" s="22"/>
    </row>
    <row r="8" spans="1:9">
      <c r="A8" s="24" t="s">
        <v>60</v>
      </c>
      <c r="B8" s="25">
        <v>20</v>
      </c>
      <c r="C8" s="25"/>
      <c r="D8" s="22"/>
      <c r="E8" s="22"/>
      <c r="F8" s="22"/>
      <c r="G8" s="22"/>
      <c r="H8" s="22"/>
      <c r="I8" s="22"/>
    </row>
    <row r="9" spans="1:9">
      <c r="A9" s="24"/>
      <c r="B9" s="25">
        <f>SUM(B2:B8)</f>
        <v>100</v>
      </c>
      <c r="C9" s="25">
        <f>SUM(C2:C8)</f>
        <v>0</v>
      </c>
      <c r="D9" s="22"/>
      <c r="E9" s="22"/>
      <c r="F9" s="22"/>
      <c r="G9" s="22"/>
      <c r="H9" s="22"/>
      <c r="I9" s="22"/>
    </row>
    <row r="10" spans="1:9">
      <c r="A10" s="26"/>
      <c r="B10" s="26"/>
      <c r="C10" s="26"/>
      <c r="D10" s="22"/>
      <c r="E10" s="22"/>
      <c r="F10" s="22"/>
      <c r="G10" s="22"/>
      <c r="H10" s="22"/>
      <c r="I10" s="22"/>
    </row>
    <row r="11" spans="1:9">
      <c r="A11" s="26"/>
      <c r="B11" s="26"/>
      <c r="C11" s="26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8.13</vt:lpstr>
      <vt:lpstr>10.10</vt:lpstr>
      <vt:lpstr>9.13</vt:lpstr>
      <vt:lpstr>Score</vt:lpstr>
    </vt:vector>
  </TitlesOfParts>
  <Company>Temple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Picone</dc:creator>
  <cp:lastModifiedBy>Joseph Picone</cp:lastModifiedBy>
  <dcterms:created xsi:type="dcterms:W3CDTF">2014-05-08T13:33:32Z</dcterms:created>
  <dcterms:modified xsi:type="dcterms:W3CDTF">2014-05-08T19:25:55Z</dcterms:modified>
</cp:coreProperties>
</file>